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X:\Projekte\WERK\LED\"/>
    </mc:Choice>
  </mc:AlternateContent>
  <bookViews>
    <workbookView xWindow="285" yWindow="120" windowWidth="15450" windowHeight="9315"/>
  </bookViews>
  <sheets>
    <sheet name="Basics" sheetId="6" r:id="rId1"/>
    <sheet name="Berechnung" sheetId="11" state="hidden" r:id="rId2"/>
    <sheet name="1500" sheetId="1" r:id="rId3"/>
    <sheet name="1200" sheetId="8" r:id="rId4"/>
    <sheet name="900" sheetId="9" r:id="rId5"/>
    <sheet name="600" sheetId="10" r:id="rId6"/>
  </sheets>
  <definedNames>
    <definedName name="_xlnm.Print_Area" localSheetId="0">Basics!$A$1:$M$31</definedName>
  </definedNames>
  <calcPr calcId="152511"/>
</workbook>
</file>

<file path=xl/calcChain.xml><?xml version="1.0" encoding="utf-8"?>
<calcChain xmlns="http://schemas.openxmlformats.org/spreadsheetml/2006/main">
  <c r="A22" i="11" l="1"/>
  <c r="A21" i="11"/>
  <c r="A20" i="11"/>
  <c r="O45" i="6" l="1"/>
  <c r="O46" i="6" s="1"/>
  <c r="O47" i="6" s="1"/>
  <c r="L45" i="6"/>
  <c r="L46" i="6" s="1"/>
  <c r="L47" i="6" s="1"/>
  <c r="R45" i="6"/>
  <c r="R46" i="6" s="1"/>
  <c r="R47" i="6" s="1"/>
  <c r="I45" i="6"/>
  <c r="I46" i="6" s="1"/>
  <c r="I47" i="6" s="1"/>
  <c r="F46" i="6" l="1"/>
  <c r="F47" i="6"/>
  <c r="F45" i="6"/>
  <c r="G43" i="6"/>
  <c r="G48" i="6" s="1"/>
  <c r="A28" i="10" l="1"/>
  <c r="A27" i="10"/>
  <c r="A26" i="10"/>
  <c r="A28" i="9"/>
  <c r="A27" i="9"/>
  <c r="A26" i="9"/>
  <c r="A28" i="8"/>
  <c r="A27" i="8"/>
  <c r="A26" i="8"/>
  <c r="A28" i="1"/>
  <c r="A27" i="1"/>
  <c r="A26" i="1"/>
  <c r="L41" i="6"/>
  <c r="O41" i="6" s="1"/>
  <c r="R41" i="6" s="1"/>
  <c r="A29" i="8"/>
  <c r="T43" i="6" l="1"/>
  <c r="T39" i="6"/>
  <c r="M40" i="6"/>
  <c r="M43" i="6" s="1"/>
  <c r="Q43" i="6" l="1"/>
  <c r="N43" i="6"/>
  <c r="K43" i="6"/>
  <c r="H43" i="6"/>
  <c r="N39" i="6"/>
  <c r="K39" i="6"/>
  <c r="Q39" i="6"/>
  <c r="H39" i="6"/>
  <c r="I39" i="6"/>
  <c r="R37" i="6"/>
  <c r="O37" i="6"/>
  <c r="L37" i="6"/>
  <c r="O39" i="6" l="1"/>
  <c r="L39" i="6"/>
  <c r="R39" i="6"/>
  <c r="A29" i="10"/>
  <c r="A29" i="9"/>
  <c r="A15" i="10"/>
  <c r="A15" i="9"/>
  <c r="A15" i="8"/>
  <c r="T48" i="6"/>
  <c r="A41" i="10" s="1"/>
  <c r="A41" i="9" l="1"/>
  <c r="A41" i="8"/>
  <c r="B8" i="9"/>
  <c r="B20" i="9"/>
  <c r="B14" i="9"/>
  <c r="C14" i="9" s="1"/>
  <c r="B15" i="10"/>
  <c r="B29" i="10" s="1"/>
  <c r="B15" i="9"/>
  <c r="B15" i="8"/>
  <c r="B41" i="8" s="1"/>
  <c r="S40" i="6"/>
  <c r="S43" i="6" s="1"/>
  <c r="A2" i="11"/>
  <c r="A2" i="6"/>
  <c r="D26" i="11"/>
  <c r="E26" i="11" s="1"/>
  <c r="F26" i="11" s="1"/>
  <c r="G26" i="11" s="1"/>
  <c r="H26" i="11" s="1"/>
  <c r="I26" i="11" s="1"/>
  <c r="J26" i="11" s="1"/>
  <c r="K26" i="11" s="1"/>
  <c r="L26" i="11" s="1"/>
  <c r="M26" i="11" s="1"/>
  <c r="N26" i="11" s="1"/>
  <c r="O26" i="11" s="1"/>
  <c r="P26" i="11" s="1"/>
  <c r="Q26" i="11" s="1"/>
  <c r="R26" i="11" s="1"/>
  <c r="S26" i="11" s="1"/>
  <c r="T26" i="11" s="1"/>
  <c r="U26" i="11" s="1"/>
  <c r="V26" i="11" s="1"/>
  <c r="S36" i="6"/>
  <c r="S39" i="6" s="1"/>
  <c r="P40" i="6"/>
  <c r="P43" i="6" s="1"/>
  <c r="P36" i="6"/>
  <c r="P39" i="6" s="1"/>
  <c r="M36" i="6"/>
  <c r="M39" i="6" s="1"/>
  <c r="J40" i="6"/>
  <c r="J43" i="6" s="1"/>
  <c r="J36" i="6"/>
  <c r="J39" i="6" s="1"/>
  <c r="D21" i="6"/>
  <c r="D20" i="6"/>
  <c r="D19" i="6"/>
  <c r="D3" i="11"/>
  <c r="E3" i="11" s="1"/>
  <c r="F3" i="11" s="1"/>
  <c r="G3" i="11" s="1"/>
  <c r="H3" i="11" s="1"/>
  <c r="I3" i="11" s="1"/>
  <c r="J3" i="11" s="1"/>
  <c r="K3" i="11" s="1"/>
  <c r="L3" i="11" s="1"/>
  <c r="M3" i="11" s="1"/>
  <c r="N3" i="11" s="1"/>
  <c r="O3" i="11" s="1"/>
  <c r="P3" i="11" s="1"/>
  <c r="Q3" i="11" s="1"/>
  <c r="R3" i="11" s="1"/>
  <c r="S3" i="11" s="1"/>
  <c r="T3" i="11" s="1"/>
  <c r="U3" i="11" s="1"/>
  <c r="V3" i="11" s="1"/>
  <c r="B34" i="10"/>
  <c r="B26" i="10"/>
  <c r="C26" i="10" s="1"/>
  <c r="B20" i="10"/>
  <c r="B14" i="10"/>
  <c r="C14" i="10" s="1"/>
  <c r="B8" i="10"/>
  <c r="B34" i="9"/>
  <c r="B26" i="9"/>
  <c r="C26" i="9" s="1"/>
  <c r="O42" i="6"/>
  <c r="B28" i="9" s="1"/>
  <c r="B27" i="9"/>
  <c r="R42" i="6"/>
  <c r="B28" i="10" s="1"/>
  <c r="B27" i="10"/>
  <c r="L42" i="6"/>
  <c r="B28" i="8" s="1"/>
  <c r="B27" i="8"/>
  <c r="B28" i="1"/>
  <c r="B27" i="1"/>
  <c r="I43" i="6"/>
  <c r="A41" i="1"/>
  <c r="A29" i="1"/>
  <c r="A15" i="1"/>
  <c r="B34" i="8"/>
  <c r="B26" i="8"/>
  <c r="C26" i="8" s="1"/>
  <c r="B20" i="8"/>
  <c r="B14" i="8"/>
  <c r="C14" i="8" s="1"/>
  <c r="B8" i="8"/>
  <c r="B34" i="1"/>
  <c r="B26" i="1"/>
  <c r="B20" i="1"/>
  <c r="B14" i="1"/>
  <c r="B8" i="1"/>
  <c r="B15" i="1"/>
  <c r="B41" i="1" s="1"/>
  <c r="L35" i="6"/>
  <c r="O35" i="6" s="1"/>
  <c r="R35" i="6" s="1"/>
  <c r="K35" i="6"/>
  <c r="N35" i="6" s="1"/>
  <c r="Q35" i="6" s="1"/>
  <c r="C15" i="8" l="1"/>
  <c r="P45" i="6"/>
  <c r="P47" i="6"/>
  <c r="P46" i="6"/>
  <c r="P44" i="6"/>
  <c r="M45" i="6"/>
  <c r="M47" i="6"/>
  <c r="M46" i="6"/>
  <c r="M44" i="6"/>
  <c r="S46" i="6"/>
  <c r="S44" i="6"/>
  <c r="S45" i="6"/>
  <c r="S47" i="6"/>
  <c r="C15" i="10"/>
  <c r="C28" i="9"/>
  <c r="C28" i="10"/>
  <c r="C15" i="9"/>
  <c r="C27" i="9"/>
  <c r="C27" i="10"/>
  <c r="C28" i="8"/>
  <c r="C29" i="10"/>
  <c r="C27" i="8"/>
  <c r="B41" i="9"/>
  <c r="B29" i="8"/>
  <c r="C29" i="8" s="1"/>
  <c r="B29" i="9"/>
  <c r="C29" i="9" s="1"/>
  <c r="B41" i="10"/>
  <c r="D18" i="6"/>
  <c r="L43" i="6"/>
  <c r="R43" i="6"/>
  <c r="O43" i="6"/>
  <c r="B29" i="1"/>
  <c r="B43" i="10"/>
  <c r="B42" i="10"/>
  <c r="A38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B31" i="10"/>
  <c r="B30" i="10"/>
  <c r="A25" i="10"/>
  <c r="A24" i="10"/>
  <c r="A23" i="10"/>
  <c r="A21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A20" i="10"/>
  <c r="C19" i="10"/>
  <c r="C33" i="10" s="1"/>
  <c r="D33" i="10" s="1"/>
  <c r="E33" i="10" s="1"/>
  <c r="F33" i="10" s="1"/>
  <c r="G33" i="10" s="1"/>
  <c r="H33" i="10" s="1"/>
  <c r="I33" i="10" s="1"/>
  <c r="J33" i="10" s="1"/>
  <c r="K33" i="10" s="1"/>
  <c r="L33" i="10" s="1"/>
  <c r="M33" i="10" s="1"/>
  <c r="N33" i="10" s="1"/>
  <c r="O33" i="10" s="1"/>
  <c r="P33" i="10" s="1"/>
  <c r="Q33" i="10" s="1"/>
  <c r="R33" i="10" s="1"/>
  <c r="S33" i="10" s="1"/>
  <c r="T33" i="10" s="1"/>
  <c r="U33" i="10" s="1"/>
  <c r="V33" i="10" s="1"/>
  <c r="B17" i="10"/>
  <c r="B16" i="10"/>
  <c r="B12" i="10"/>
  <c r="B11" i="10"/>
  <c r="C11" i="10" s="1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D7" i="10"/>
  <c r="E7" i="10" s="1"/>
  <c r="F7" i="10" s="1"/>
  <c r="G7" i="10" s="1"/>
  <c r="H7" i="10" s="1"/>
  <c r="I7" i="10" s="1"/>
  <c r="J7" i="10" s="1"/>
  <c r="K7" i="10" s="1"/>
  <c r="L7" i="10" s="1"/>
  <c r="M7" i="10" s="1"/>
  <c r="N7" i="10" s="1"/>
  <c r="O7" i="10" s="1"/>
  <c r="P7" i="10" s="1"/>
  <c r="Q7" i="10" s="1"/>
  <c r="R7" i="10" s="1"/>
  <c r="S7" i="10" s="1"/>
  <c r="T7" i="10" s="1"/>
  <c r="U7" i="10" s="1"/>
  <c r="V7" i="10" s="1"/>
  <c r="D3" i="10"/>
  <c r="E3" i="10" s="1"/>
  <c r="F3" i="10" s="1"/>
  <c r="G3" i="10" s="1"/>
  <c r="H3" i="10" s="1"/>
  <c r="I3" i="10" s="1"/>
  <c r="J3" i="10" s="1"/>
  <c r="K3" i="10" s="1"/>
  <c r="L3" i="10" s="1"/>
  <c r="M3" i="10" s="1"/>
  <c r="N3" i="10" s="1"/>
  <c r="O3" i="10" s="1"/>
  <c r="P3" i="10" s="1"/>
  <c r="Q3" i="10" s="1"/>
  <c r="R3" i="10" s="1"/>
  <c r="S3" i="10" s="1"/>
  <c r="T3" i="10" s="1"/>
  <c r="U3" i="10" s="1"/>
  <c r="V3" i="10" s="1"/>
  <c r="A2" i="10"/>
  <c r="B43" i="9"/>
  <c r="B42" i="9"/>
  <c r="A38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1" i="9"/>
  <c r="B30" i="9"/>
  <c r="A25" i="9"/>
  <c r="A24" i="9"/>
  <c r="A23" i="9"/>
  <c r="A21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A20" i="9"/>
  <c r="C19" i="9"/>
  <c r="C33" i="9" s="1"/>
  <c r="D33" i="9" s="1"/>
  <c r="E33" i="9" s="1"/>
  <c r="F33" i="9" s="1"/>
  <c r="G33" i="9" s="1"/>
  <c r="H33" i="9" s="1"/>
  <c r="I33" i="9" s="1"/>
  <c r="J33" i="9" s="1"/>
  <c r="K33" i="9" s="1"/>
  <c r="L33" i="9" s="1"/>
  <c r="M33" i="9" s="1"/>
  <c r="N33" i="9" s="1"/>
  <c r="O33" i="9" s="1"/>
  <c r="P33" i="9" s="1"/>
  <c r="Q33" i="9" s="1"/>
  <c r="R33" i="9" s="1"/>
  <c r="S33" i="9" s="1"/>
  <c r="T33" i="9" s="1"/>
  <c r="U33" i="9" s="1"/>
  <c r="V33" i="9" s="1"/>
  <c r="B17" i="9"/>
  <c r="B16" i="9"/>
  <c r="B12" i="9"/>
  <c r="B11" i="9"/>
  <c r="C11" i="9" s="1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D7" i="9"/>
  <c r="E7" i="9" s="1"/>
  <c r="F7" i="9" s="1"/>
  <c r="G7" i="9" s="1"/>
  <c r="H7" i="9" s="1"/>
  <c r="I7" i="9" s="1"/>
  <c r="J7" i="9" s="1"/>
  <c r="K7" i="9" s="1"/>
  <c r="L7" i="9" s="1"/>
  <c r="M7" i="9" s="1"/>
  <c r="N7" i="9" s="1"/>
  <c r="O7" i="9" s="1"/>
  <c r="P7" i="9" s="1"/>
  <c r="Q7" i="9" s="1"/>
  <c r="R7" i="9" s="1"/>
  <c r="S7" i="9" s="1"/>
  <c r="T7" i="9" s="1"/>
  <c r="U7" i="9" s="1"/>
  <c r="V7" i="9" s="1"/>
  <c r="D3" i="9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A2" i="9"/>
  <c r="B43" i="8"/>
  <c r="B42" i="8"/>
  <c r="A38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1" i="8"/>
  <c r="B30" i="8"/>
  <c r="A25" i="8"/>
  <c r="A24" i="8"/>
  <c r="A23" i="8"/>
  <c r="A21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A20" i="8"/>
  <c r="C19" i="8"/>
  <c r="C33" i="8" s="1"/>
  <c r="D33" i="8" s="1"/>
  <c r="E33" i="8" s="1"/>
  <c r="F33" i="8" s="1"/>
  <c r="G33" i="8" s="1"/>
  <c r="H33" i="8" s="1"/>
  <c r="I33" i="8" s="1"/>
  <c r="J33" i="8" s="1"/>
  <c r="K33" i="8" s="1"/>
  <c r="L33" i="8" s="1"/>
  <c r="M33" i="8" s="1"/>
  <c r="N33" i="8" s="1"/>
  <c r="O33" i="8" s="1"/>
  <c r="P33" i="8" s="1"/>
  <c r="Q33" i="8" s="1"/>
  <c r="R33" i="8" s="1"/>
  <c r="S33" i="8" s="1"/>
  <c r="T33" i="8" s="1"/>
  <c r="U33" i="8" s="1"/>
  <c r="V33" i="8" s="1"/>
  <c r="B17" i="8"/>
  <c r="B16" i="8"/>
  <c r="B12" i="8"/>
  <c r="B11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D7" i="8"/>
  <c r="E7" i="8" s="1"/>
  <c r="F7" i="8" s="1"/>
  <c r="G7" i="8" s="1"/>
  <c r="H7" i="8" s="1"/>
  <c r="I7" i="8" s="1"/>
  <c r="J7" i="8" s="1"/>
  <c r="K7" i="8" s="1"/>
  <c r="L7" i="8" s="1"/>
  <c r="M7" i="8" s="1"/>
  <c r="N7" i="8" s="1"/>
  <c r="O7" i="8" s="1"/>
  <c r="P7" i="8" s="1"/>
  <c r="Q7" i="8" s="1"/>
  <c r="R7" i="8" s="1"/>
  <c r="S7" i="8" s="1"/>
  <c r="T7" i="8" s="1"/>
  <c r="U7" i="8" s="1"/>
  <c r="V7" i="8" s="1"/>
  <c r="D3" i="8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A2" i="8"/>
  <c r="C19" i="1"/>
  <c r="C33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R48" i="6" l="1"/>
  <c r="B40" i="10" s="1"/>
  <c r="C40" i="10" s="1"/>
  <c r="C41" i="10" s="1"/>
  <c r="J46" i="6"/>
  <c r="J44" i="6"/>
  <c r="J45" i="6"/>
  <c r="J47" i="6"/>
  <c r="O48" i="6"/>
  <c r="B40" i="9" s="1"/>
  <c r="C40" i="9" s="1"/>
  <c r="C41" i="9" s="1"/>
  <c r="L48" i="6"/>
  <c r="B40" i="8" s="1"/>
  <c r="C40" i="8" s="1"/>
  <c r="C41" i="8" s="1"/>
  <c r="S48" i="6"/>
  <c r="P48" i="6"/>
  <c r="M48" i="6"/>
  <c r="D19" i="9"/>
  <c r="E19" i="9" s="1"/>
  <c r="F19" i="9" s="1"/>
  <c r="G19" i="9" s="1"/>
  <c r="H19" i="9" s="1"/>
  <c r="I19" i="9" s="1"/>
  <c r="J19" i="9" s="1"/>
  <c r="K19" i="9" s="1"/>
  <c r="L19" i="9" s="1"/>
  <c r="M19" i="9" s="1"/>
  <c r="N19" i="9" s="1"/>
  <c r="O19" i="9" s="1"/>
  <c r="P19" i="9" s="1"/>
  <c r="Q19" i="9" s="1"/>
  <c r="R19" i="9" s="1"/>
  <c r="S19" i="9" s="1"/>
  <c r="T19" i="9" s="1"/>
  <c r="U19" i="9" s="1"/>
  <c r="V19" i="9" s="1"/>
  <c r="D19" i="10"/>
  <c r="E19" i="10" s="1"/>
  <c r="F19" i="10" s="1"/>
  <c r="G19" i="10" s="1"/>
  <c r="H19" i="10" s="1"/>
  <c r="I19" i="10" s="1"/>
  <c r="J19" i="10" s="1"/>
  <c r="K19" i="10" s="1"/>
  <c r="L19" i="10" s="1"/>
  <c r="M19" i="10" s="1"/>
  <c r="N19" i="10" s="1"/>
  <c r="O19" i="10" s="1"/>
  <c r="P19" i="10" s="1"/>
  <c r="Q19" i="10" s="1"/>
  <c r="R19" i="10" s="1"/>
  <c r="S19" i="10" s="1"/>
  <c r="T19" i="10" s="1"/>
  <c r="U19" i="10" s="1"/>
  <c r="V19" i="10" s="1"/>
  <c r="D11" i="10"/>
  <c r="E11" i="10" s="1"/>
  <c r="F11" i="10" s="1"/>
  <c r="G11" i="10" s="1"/>
  <c r="H11" i="10" s="1"/>
  <c r="I11" i="10" s="1"/>
  <c r="J11" i="10" s="1"/>
  <c r="K11" i="10" s="1"/>
  <c r="L11" i="10" s="1"/>
  <c r="M11" i="10" s="1"/>
  <c r="N11" i="10" s="1"/>
  <c r="O11" i="10" s="1"/>
  <c r="P11" i="10" s="1"/>
  <c r="Q11" i="10" s="1"/>
  <c r="R11" i="10" s="1"/>
  <c r="S11" i="10" s="1"/>
  <c r="T11" i="10" s="1"/>
  <c r="U11" i="10" s="1"/>
  <c r="V11" i="10" s="1"/>
  <c r="D11" i="9"/>
  <c r="E11" i="9" s="1"/>
  <c r="F11" i="9" s="1"/>
  <c r="G11" i="9" s="1"/>
  <c r="H11" i="9" s="1"/>
  <c r="I11" i="9" s="1"/>
  <c r="J11" i="9" s="1"/>
  <c r="K11" i="9" s="1"/>
  <c r="L11" i="9" s="1"/>
  <c r="M11" i="9" s="1"/>
  <c r="N11" i="9" s="1"/>
  <c r="O11" i="9" s="1"/>
  <c r="P11" i="9" s="1"/>
  <c r="Q11" i="9" s="1"/>
  <c r="R11" i="9" s="1"/>
  <c r="S11" i="9" s="1"/>
  <c r="T11" i="9" s="1"/>
  <c r="U11" i="9" s="1"/>
  <c r="V11" i="9" s="1"/>
  <c r="B38" i="10"/>
  <c r="B24" i="10"/>
  <c r="B37" i="10"/>
  <c r="C37" i="10" s="1"/>
  <c r="B23" i="10"/>
  <c r="C23" i="10" s="1"/>
  <c r="D23" i="10" s="1"/>
  <c r="E23" i="10" s="1"/>
  <c r="F23" i="10" s="1"/>
  <c r="G23" i="10" s="1"/>
  <c r="H23" i="10" s="1"/>
  <c r="I23" i="10" s="1"/>
  <c r="J23" i="10" s="1"/>
  <c r="K23" i="10" s="1"/>
  <c r="L23" i="10" s="1"/>
  <c r="M23" i="10" s="1"/>
  <c r="N23" i="10" s="1"/>
  <c r="O23" i="10" s="1"/>
  <c r="P23" i="10" s="1"/>
  <c r="Q23" i="10" s="1"/>
  <c r="R23" i="10" s="1"/>
  <c r="S23" i="10" s="1"/>
  <c r="T23" i="10" s="1"/>
  <c r="U23" i="10" s="1"/>
  <c r="V23" i="10" s="1"/>
  <c r="B37" i="9"/>
  <c r="C37" i="9" s="1"/>
  <c r="B23" i="9"/>
  <c r="C23" i="9" s="1"/>
  <c r="B38" i="9"/>
  <c r="B24" i="9"/>
  <c r="B37" i="8"/>
  <c r="C37" i="8" s="1"/>
  <c r="B23" i="8"/>
  <c r="C23" i="8" s="1"/>
  <c r="C11" i="8"/>
  <c r="D11" i="8" s="1"/>
  <c r="E11" i="8" s="1"/>
  <c r="F11" i="8" s="1"/>
  <c r="G11" i="8" s="1"/>
  <c r="H11" i="8" s="1"/>
  <c r="I11" i="8" s="1"/>
  <c r="J11" i="8" s="1"/>
  <c r="K11" i="8" s="1"/>
  <c r="L11" i="8" s="1"/>
  <c r="M11" i="8" s="1"/>
  <c r="N11" i="8" s="1"/>
  <c r="O11" i="8" s="1"/>
  <c r="P11" i="8" s="1"/>
  <c r="Q11" i="8" s="1"/>
  <c r="R11" i="8" s="1"/>
  <c r="S11" i="8" s="1"/>
  <c r="T11" i="8" s="1"/>
  <c r="U11" i="8" s="1"/>
  <c r="V11" i="8" s="1"/>
  <c r="B38" i="8"/>
  <c r="B24" i="8"/>
  <c r="D19" i="8"/>
  <c r="E19" i="8" s="1"/>
  <c r="F19" i="8" s="1"/>
  <c r="G19" i="8" s="1"/>
  <c r="H19" i="8" s="1"/>
  <c r="I19" i="8" s="1"/>
  <c r="J19" i="8" s="1"/>
  <c r="K19" i="8" s="1"/>
  <c r="L19" i="8" s="1"/>
  <c r="M19" i="8" s="1"/>
  <c r="N19" i="8" s="1"/>
  <c r="O19" i="8" s="1"/>
  <c r="P19" i="8" s="1"/>
  <c r="Q19" i="8" s="1"/>
  <c r="R19" i="8" s="1"/>
  <c r="S19" i="8" s="1"/>
  <c r="T19" i="8" s="1"/>
  <c r="U19" i="8" s="1"/>
  <c r="V19" i="8" s="1"/>
  <c r="D37" i="10" l="1"/>
  <c r="E37" i="10" s="1"/>
  <c r="F37" i="10" s="1"/>
  <c r="G37" i="10" s="1"/>
  <c r="H37" i="10" s="1"/>
  <c r="I37" i="10" s="1"/>
  <c r="J37" i="10" s="1"/>
  <c r="K37" i="10" s="1"/>
  <c r="L37" i="10" s="1"/>
  <c r="M37" i="10" s="1"/>
  <c r="N37" i="10" s="1"/>
  <c r="O37" i="10" s="1"/>
  <c r="P37" i="10" s="1"/>
  <c r="Q37" i="10" s="1"/>
  <c r="R37" i="10" s="1"/>
  <c r="S37" i="10" s="1"/>
  <c r="T37" i="10" s="1"/>
  <c r="U37" i="10" s="1"/>
  <c r="V37" i="10" s="1"/>
  <c r="J48" i="6"/>
  <c r="I48" i="6"/>
  <c r="B40" i="1" s="1"/>
  <c r="C40" i="1" s="1"/>
  <c r="C41" i="1" s="1"/>
  <c r="D23" i="9"/>
  <c r="E23" i="9" s="1"/>
  <c r="F23" i="9" s="1"/>
  <c r="G23" i="9" s="1"/>
  <c r="H23" i="9" s="1"/>
  <c r="I23" i="9" s="1"/>
  <c r="J23" i="9" s="1"/>
  <c r="K23" i="9" s="1"/>
  <c r="L23" i="9" s="1"/>
  <c r="M23" i="9" s="1"/>
  <c r="N23" i="9" s="1"/>
  <c r="O23" i="9" s="1"/>
  <c r="P23" i="9" s="1"/>
  <c r="Q23" i="9" s="1"/>
  <c r="R23" i="9" s="1"/>
  <c r="S23" i="9" s="1"/>
  <c r="T23" i="9" s="1"/>
  <c r="U23" i="9" s="1"/>
  <c r="V23" i="9" s="1"/>
  <c r="D37" i="9"/>
  <c r="E37" i="9" s="1"/>
  <c r="F37" i="9" s="1"/>
  <c r="G37" i="9" s="1"/>
  <c r="H37" i="9" s="1"/>
  <c r="I37" i="9" s="1"/>
  <c r="J37" i="9" s="1"/>
  <c r="K37" i="9" s="1"/>
  <c r="L37" i="9" s="1"/>
  <c r="M37" i="9" s="1"/>
  <c r="N37" i="9" s="1"/>
  <c r="O37" i="9" s="1"/>
  <c r="P37" i="9" s="1"/>
  <c r="Q37" i="9" s="1"/>
  <c r="R37" i="9" s="1"/>
  <c r="S37" i="9" s="1"/>
  <c r="T37" i="9" s="1"/>
  <c r="U37" i="9" s="1"/>
  <c r="V37" i="9" s="1"/>
  <c r="D23" i="8"/>
  <c r="E23" i="8" s="1"/>
  <c r="F23" i="8" s="1"/>
  <c r="G23" i="8" s="1"/>
  <c r="H23" i="8" s="1"/>
  <c r="I23" i="8" s="1"/>
  <c r="J23" i="8" s="1"/>
  <c r="K23" i="8" s="1"/>
  <c r="L23" i="8" s="1"/>
  <c r="M23" i="8" s="1"/>
  <c r="N23" i="8" s="1"/>
  <c r="O23" i="8" s="1"/>
  <c r="P23" i="8" s="1"/>
  <c r="Q23" i="8" s="1"/>
  <c r="R23" i="8" s="1"/>
  <c r="S23" i="8" s="1"/>
  <c r="T23" i="8" s="1"/>
  <c r="U23" i="8" s="1"/>
  <c r="V23" i="8" s="1"/>
  <c r="D37" i="8"/>
  <c r="E37" i="8" s="1"/>
  <c r="F37" i="8" s="1"/>
  <c r="G37" i="8" s="1"/>
  <c r="H37" i="8" s="1"/>
  <c r="I37" i="8" s="1"/>
  <c r="J37" i="8" s="1"/>
  <c r="K37" i="8" s="1"/>
  <c r="L37" i="8" s="1"/>
  <c r="M37" i="8" s="1"/>
  <c r="N37" i="8" s="1"/>
  <c r="O37" i="8" s="1"/>
  <c r="P37" i="8" s="1"/>
  <c r="Q37" i="8" s="1"/>
  <c r="R37" i="8" s="1"/>
  <c r="S37" i="8" s="1"/>
  <c r="T37" i="8" s="1"/>
  <c r="U37" i="8" s="1"/>
  <c r="V37" i="8" s="1"/>
  <c r="B12" i="1" l="1"/>
  <c r="B38" i="1" s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C8" i="1"/>
  <c r="A2" i="1"/>
  <c r="A38" i="1"/>
  <c r="A24" i="1"/>
  <c r="C26" i="1"/>
  <c r="D33" i="1"/>
  <c r="E33" i="1" s="1"/>
  <c r="F33" i="1" s="1"/>
  <c r="G33" i="1" s="1"/>
  <c r="H33" i="1" s="1"/>
  <c r="I33" i="1" s="1"/>
  <c r="J33" i="1" s="1"/>
  <c r="K33" i="1" s="1"/>
  <c r="L33" i="1" s="1"/>
  <c r="M33" i="1" s="1"/>
  <c r="N33" i="1" s="1"/>
  <c r="O33" i="1" s="1"/>
  <c r="P33" i="1" s="1"/>
  <c r="Q33" i="1" s="1"/>
  <c r="R33" i="1" s="1"/>
  <c r="S33" i="1" s="1"/>
  <c r="T33" i="1" s="1"/>
  <c r="U33" i="1" s="1"/>
  <c r="V33" i="1" s="1"/>
  <c r="A25" i="1"/>
  <c r="A21" i="1"/>
  <c r="A23" i="1"/>
  <c r="A20" i="1"/>
  <c r="D19" i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C14" i="1"/>
  <c r="C15" i="1" s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D8" i="1"/>
  <c r="D7" i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B11" i="1"/>
  <c r="C11" i="1" s="1"/>
  <c r="D6" i="6"/>
  <c r="C29" i="1" l="1"/>
  <c r="C28" i="1"/>
  <c r="C27" i="1"/>
  <c r="D11" i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B24" i="1"/>
  <c r="B9" i="10"/>
  <c r="B9" i="9"/>
  <c r="B9" i="8"/>
  <c r="B37" i="1"/>
  <c r="C37" i="1" s="1"/>
  <c r="D37" i="1" s="1"/>
  <c r="E37" i="1" s="1"/>
  <c r="F37" i="1" s="1"/>
  <c r="G37" i="1" s="1"/>
  <c r="H37" i="1" s="1"/>
  <c r="I37" i="1" s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U37" i="1" s="1"/>
  <c r="V37" i="1" s="1"/>
  <c r="B23" i="1"/>
  <c r="C23" i="1" s="1"/>
  <c r="B9" i="1"/>
  <c r="D9" i="1" s="1"/>
  <c r="D23" i="1" l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B35" i="9"/>
  <c r="D9" i="9"/>
  <c r="H9" i="9"/>
  <c r="L9" i="9"/>
  <c r="P9" i="9"/>
  <c r="T9" i="9"/>
  <c r="C9" i="9"/>
  <c r="G9" i="9"/>
  <c r="K9" i="9"/>
  <c r="O9" i="9"/>
  <c r="S9" i="9"/>
  <c r="B21" i="9"/>
  <c r="F9" i="9"/>
  <c r="J9" i="9"/>
  <c r="N9" i="9"/>
  <c r="R9" i="9"/>
  <c r="V9" i="9"/>
  <c r="E9" i="9"/>
  <c r="I9" i="9"/>
  <c r="M9" i="9"/>
  <c r="Q9" i="9"/>
  <c r="U9" i="9"/>
  <c r="B35" i="8"/>
  <c r="U9" i="8"/>
  <c r="M9" i="8"/>
  <c r="E9" i="8"/>
  <c r="S9" i="8"/>
  <c r="O9" i="8"/>
  <c r="K9" i="8"/>
  <c r="G9" i="8"/>
  <c r="C9" i="8"/>
  <c r="Q9" i="8"/>
  <c r="I9" i="8"/>
  <c r="B21" i="8"/>
  <c r="F9" i="8"/>
  <c r="J9" i="8"/>
  <c r="N9" i="8"/>
  <c r="R9" i="8"/>
  <c r="V9" i="8"/>
  <c r="D9" i="8"/>
  <c r="H9" i="8"/>
  <c r="L9" i="8"/>
  <c r="P9" i="8"/>
  <c r="T9" i="8"/>
  <c r="B35" i="10"/>
  <c r="D9" i="10"/>
  <c r="H9" i="10"/>
  <c r="L9" i="10"/>
  <c r="P9" i="10"/>
  <c r="T9" i="10"/>
  <c r="C9" i="10"/>
  <c r="G9" i="10"/>
  <c r="K9" i="10"/>
  <c r="O9" i="10"/>
  <c r="S9" i="10"/>
  <c r="B21" i="10"/>
  <c r="F9" i="10"/>
  <c r="J9" i="10"/>
  <c r="N9" i="10"/>
  <c r="R9" i="10"/>
  <c r="V9" i="10"/>
  <c r="E9" i="10"/>
  <c r="I9" i="10"/>
  <c r="M9" i="10"/>
  <c r="Q9" i="10"/>
  <c r="U9" i="10"/>
  <c r="E9" i="1"/>
  <c r="G9" i="1"/>
  <c r="I9" i="1"/>
  <c r="K9" i="1"/>
  <c r="M9" i="1"/>
  <c r="O9" i="1"/>
  <c r="Q9" i="1"/>
  <c r="S9" i="1"/>
  <c r="U9" i="1"/>
  <c r="F9" i="1"/>
  <c r="F13" i="1" s="1"/>
  <c r="H9" i="1"/>
  <c r="J9" i="1"/>
  <c r="L9" i="1"/>
  <c r="N9" i="1"/>
  <c r="P9" i="1"/>
  <c r="R9" i="1"/>
  <c r="T9" i="1"/>
  <c r="V9" i="1"/>
  <c r="D13" i="1"/>
  <c r="B21" i="1"/>
  <c r="C35" i="1" s="1"/>
  <c r="C9" i="1"/>
  <c r="B35" i="1"/>
  <c r="D35" i="1" s="1"/>
  <c r="D40" i="1" l="1"/>
  <c r="D41" i="1" s="1"/>
  <c r="V14" i="10"/>
  <c r="V15" i="10" s="1"/>
  <c r="T14" i="10"/>
  <c r="T15" i="10" s="1"/>
  <c r="R14" i="10"/>
  <c r="R15" i="10" s="1"/>
  <c r="P14" i="10"/>
  <c r="P15" i="10" s="1"/>
  <c r="N14" i="10"/>
  <c r="N15" i="10" s="1"/>
  <c r="L14" i="10"/>
  <c r="L15" i="10" s="1"/>
  <c r="J14" i="10"/>
  <c r="J15" i="10" s="1"/>
  <c r="H14" i="10"/>
  <c r="H15" i="10" s="1"/>
  <c r="F14" i="10"/>
  <c r="F15" i="10" s="1"/>
  <c r="D14" i="10"/>
  <c r="D15" i="10" s="1"/>
  <c r="U14" i="10"/>
  <c r="U15" i="10" s="1"/>
  <c r="S14" i="10"/>
  <c r="S15" i="10" s="1"/>
  <c r="Q14" i="10"/>
  <c r="Q15" i="10" s="1"/>
  <c r="O14" i="10"/>
  <c r="O15" i="10" s="1"/>
  <c r="M14" i="10"/>
  <c r="M15" i="10" s="1"/>
  <c r="I14" i="10"/>
  <c r="I15" i="10" s="1"/>
  <c r="E14" i="10"/>
  <c r="E15" i="10" s="1"/>
  <c r="K14" i="10"/>
  <c r="K15" i="10" s="1"/>
  <c r="G14" i="10"/>
  <c r="G15" i="10" s="1"/>
  <c r="V14" i="8"/>
  <c r="V15" i="8" s="1"/>
  <c r="T14" i="8"/>
  <c r="T15" i="8" s="1"/>
  <c r="R14" i="8"/>
  <c r="R15" i="8" s="1"/>
  <c r="P14" i="8"/>
  <c r="P15" i="8" s="1"/>
  <c r="N14" i="8"/>
  <c r="N15" i="8" s="1"/>
  <c r="L14" i="8"/>
  <c r="L15" i="8" s="1"/>
  <c r="J14" i="8"/>
  <c r="J15" i="8" s="1"/>
  <c r="H14" i="8"/>
  <c r="H15" i="8" s="1"/>
  <c r="F14" i="8"/>
  <c r="F15" i="8" s="1"/>
  <c r="D14" i="8"/>
  <c r="D15" i="8" s="1"/>
  <c r="U14" i="8"/>
  <c r="U15" i="8" s="1"/>
  <c r="Q14" i="8"/>
  <c r="Q15" i="8" s="1"/>
  <c r="M14" i="8"/>
  <c r="M15" i="8" s="1"/>
  <c r="I14" i="8"/>
  <c r="I15" i="8" s="1"/>
  <c r="E14" i="8"/>
  <c r="E15" i="8" s="1"/>
  <c r="S14" i="8"/>
  <c r="S15" i="8" s="1"/>
  <c r="O14" i="8"/>
  <c r="O15" i="8" s="1"/>
  <c r="K14" i="8"/>
  <c r="K15" i="8" s="1"/>
  <c r="G14" i="8"/>
  <c r="G15" i="8" s="1"/>
  <c r="V14" i="9"/>
  <c r="V15" i="9" s="1"/>
  <c r="T14" i="9"/>
  <c r="T15" i="9" s="1"/>
  <c r="R14" i="9"/>
  <c r="R15" i="9" s="1"/>
  <c r="P14" i="9"/>
  <c r="P15" i="9" s="1"/>
  <c r="N14" i="9"/>
  <c r="N15" i="9" s="1"/>
  <c r="L14" i="9"/>
  <c r="L15" i="9" s="1"/>
  <c r="J14" i="9"/>
  <c r="J15" i="9" s="1"/>
  <c r="H14" i="9"/>
  <c r="H15" i="9" s="1"/>
  <c r="F14" i="9"/>
  <c r="F15" i="9" s="1"/>
  <c r="D14" i="9"/>
  <c r="D15" i="9" s="1"/>
  <c r="U14" i="9"/>
  <c r="U15" i="9" s="1"/>
  <c r="S14" i="9"/>
  <c r="S15" i="9" s="1"/>
  <c r="Q14" i="9"/>
  <c r="Q15" i="9" s="1"/>
  <c r="O14" i="9"/>
  <c r="O15" i="9" s="1"/>
  <c r="M14" i="9"/>
  <c r="M15" i="9" s="1"/>
  <c r="K14" i="9"/>
  <c r="K15" i="9" s="1"/>
  <c r="I14" i="9"/>
  <c r="I15" i="9" s="1"/>
  <c r="G14" i="9"/>
  <c r="G15" i="9" s="1"/>
  <c r="E14" i="9"/>
  <c r="E15" i="9" s="1"/>
  <c r="I14" i="1"/>
  <c r="I15" i="1" s="1"/>
  <c r="K14" i="1"/>
  <c r="K15" i="1" s="1"/>
  <c r="M14" i="1"/>
  <c r="M15" i="1" s="1"/>
  <c r="O14" i="1"/>
  <c r="O15" i="1" s="1"/>
  <c r="Q14" i="1"/>
  <c r="Q15" i="1" s="1"/>
  <c r="S14" i="1"/>
  <c r="S15" i="1" s="1"/>
  <c r="U14" i="1"/>
  <c r="U15" i="1" s="1"/>
  <c r="E14" i="1"/>
  <c r="E15" i="1" s="1"/>
  <c r="G14" i="1"/>
  <c r="G15" i="1" s="1"/>
  <c r="J14" i="1"/>
  <c r="J15" i="1" s="1"/>
  <c r="N14" i="1"/>
  <c r="N15" i="1" s="1"/>
  <c r="R14" i="1"/>
  <c r="R15" i="1" s="1"/>
  <c r="V14" i="1"/>
  <c r="V15" i="1" s="1"/>
  <c r="D14" i="1"/>
  <c r="D15" i="1" s="1"/>
  <c r="H14" i="1"/>
  <c r="H15" i="1" s="1"/>
  <c r="L14" i="1"/>
  <c r="L15" i="1" s="1"/>
  <c r="P14" i="1"/>
  <c r="P15" i="1" s="1"/>
  <c r="T14" i="1"/>
  <c r="T15" i="1" s="1"/>
  <c r="F14" i="1"/>
  <c r="F15" i="1" s="1"/>
  <c r="Q13" i="10"/>
  <c r="I13" i="10"/>
  <c r="V13" i="10"/>
  <c r="N13" i="10"/>
  <c r="F13" i="10"/>
  <c r="S13" i="10"/>
  <c r="K13" i="10"/>
  <c r="C13" i="10"/>
  <c r="C16" i="10" s="1"/>
  <c r="C17" i="10" s="1"/>
  <c r="C30" i="11" s="1"/>
  <c r="C7" i="11" s="1"/>
  <c r="C10" i="10"/>
  <c r="D10" i="10" s="1"/>
  <c r="E10" i="10" s="1"/>
  <c r="F10" i="10" s="1"/>
  <c r="G10" i="10" s="1"/>
  <c r="H10" i="10" s="1"/>
  <c r="I10" i="10" s="1"/>
  <c r="J10" i="10" s="1"/>
  <c r="K10" i="10" s="1"/>
  <c r="L10" i="10" s="1"/>
  <c r="M10" i="10" s="1"/>
  <c r="N10" i="10" s="1"/>
  <c r="O10" i="10" s="1"/>
  <c r="P10" i="10" s="1"/>
  <c r="Q10" i="10" s="1"/>
  <c r="R10" i="10" s="1"/>
  <c r="S10" i="10" s="1"/>
  <c r="T10" i="10" s="1"/>
  <c r="U10" i="10" s="1"/>
  <c r="V10" i="10" s="1"/>
  <c r="P13" i="10"/>
  <c r="H13" i="10"/>
  <c r="P13" i="8"/>
  <c r="H13" i="8"/>
  <c r="V13" i="8"/>
  <c r="N13" i="8"/>
  <c r="F13" i="8"/>
  <c r="F16" i="8" s="1"/>
  <c r="I13" i="8"/>
  <c r="C13" i="8"/>
  <c r="C16" i="8" s="1"/>
  <c r="C17" i="8" s="1"/>
  <c r="C28" i="11" s="1"/>
  <c r="C5" i="11" s="1"/>
  <c r="C10" i="8"/>
  <c r="K13" i="8"/>
  <c r="S13" i="8"/>
  <c r="M13" i="8"/>
  <c r="Q13" i="9"/>
  <c r="I13" i="9"/>
  <c r="V13" i="9"/>
  <c r="N13" i="9"/>
  <c r="F13" i="9"/>
  <c r="S13" i="9"/>
  <c r="K13" i="9"/>
  <c r="C13" i="9"/>
  <c r="C16" i="9" s="1"/>
  <c r="C17" i="9" s="1"/>
  <c r="C29" i="11" s="1"/>
  <c r="C6" i="11" s="1"/>
  <c r="C10" i="9"/>
  <c r="D10" i="9" s="1"/>
  <c r="E10" i="9" s="1"/>
  <c r="F10" i="9" s="1"/>
  <c r="G10" i="9" s="1"/>
  <c r="H10" i="9" s="1"/>
  <c r="I10" i="9" s="1"/>
  <c r="J10" i="9" s="1"/>
  <c r="K10" i="9" s="1"/>
  <c r="L10" i="9" s="1"/>
  <c r="M10" i="9" s="1"/>
  <c r="N10" i="9" s="1"/>
  <c r="O10" i="9" s="1"/>
  <c r="P10" i="9" s="1"/>
  <c r="Q10" i="9" s="1"/>
  <c r="R10" i="9" s="1"/>
  <c r="S10" i="9" s="1"/>
  <c r="T10" i="9" s="1"/>
  <c r="U10" i="9" s="1"/>
  <c r="V10" i="9" s="1"/>
  <c r="P13" i="9"/>
  <c r="H13" i="9"/>
  <c r="U13" i="10"/>
  <c r="M13" i="10"/>
  <c r="E13" i="10"/>
  <c r="R13" i="10"/>
  <c r="J13" i="10"/>
  <c r="O13" i="10"/>
  <c r="G13" i="10"/>
  <c r="T13" i="10"/>
  <c r="L13" i="10"/>
  <c r="L16" i="10" s="1"/>
  <c r="D13" i="10"/>
  <c r="T13" i="8"/>
  <c r="L13" i="8"/>
  <c r="D13" i="8"/>
  <c r="D10" i="8"/>
  <c r="E10" i="8" s="1"/>
  <c r="F10" i="8" s="1"/>
  <c r="G10" i="8" s="1"/>
  <c r="H10" i="8" s="1"/>
  <c r="I10" i="8" s="1"/>
  <c r="J10" i="8" s="1"/>
  <c r="K10" i="8" s="1"/>
  <c r="L10" i="8" s="1"/>
  <c r="M10" i="8" s="1"/>
  <c r="N10" i="8" s="1"/>
  <c r="O10" i="8" s="1"/>
  <c r="P10" i="8" s="1"/>
  <c r="Q10" i="8" s="1"/>
  <c r="R10" i="8" s="1"/>
  <c r="S10" i="8" s="1"/>
  <c r="T10" i="8" s="1"/>
  <c r="U10" i="8" s="1"/>
  <c r="V10" i="8" s="1"/>
  <c r="R13" i="8"/>
  <c r="J13" i="8"/>
  <c r="Q13" i="8"/>
  <c r="G13" i="8"/>
  <c r="O13" i="8"/>
  <c r="O16" i="8" s="1"/>
  <c r="E13" i="8"/>
  <c r="U13" i="8"/>
  <c r="U16" i="8" s="1"/>
  <c r="U13" i="9"/>
  <c r="M13" i="9"/>
  <c r="E13" i="9"/>
  <c r="R13" i="9"/>
  <c r="J13" i="9"/>
  <c r="O13" i="9"/>
  <c r="O16" i="9" s="1"/>
  <c r="G13" i="9"/>
  <c r="T13" i="9"/>
  <c r="L13" i="9"/>
  <c r="D13" i="9"/>
  <c r="D16" i="9" s="1"/>
  <c r="C36" i="1"/>
  <c r="D36" i="1" s="1"/>
  <c r="C13" i="1"/>
  <c r="C16" i="1" s="1"/>
  <c r="C17" i="1" s="1"/>
  <c r="C27" i="11" s="1"/>
  <c r="C4" i="11" s="1"/>
  <c r="C10" i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V13" i="1"/>
  <c r="R13" i="1"/>
  <c r="N13" i="1"/>
  <c r="J13" i="1"/>
  <c r="S13" i="1"/>
  <c r="O13" i="1"/>
  <c r="K13" i="1"/>
  <c r="G13" i="1"/>
  <c r="G16" i="1" s="1"/>
  <c r="T13" i="1"/>
  <c r="P13" i="1"/>
  <c r="L13" i="1"/>
  <c r="H13" i="1"/>
  <c r="U13" i="1"/>
  <c r="Q13" i="1"/>
  <c r="M13" i="1"/>
  <c r="I13" i="1"/>
  <c r="I16" i="1" s="1"/>
  <c r="E13" i="1"/>
  <c r="S35" i="10"/>
  <c r="O35" i="10"/>
  <c r="K35" i="10"/>
  <c r="G35" i="10"/>
  <c r="C35" i="10"/>
  <c r="T35" i="10"/>
  <c r="P35" i="10"/>
  <c r="L35" i="10"/>
  <c r="H35" i="10"/>
  <c r="D35" i="10"/>
  <c r="T21" i="10"/>
  <c r="P21" i="10"/>
  <c r="L21" i="10"/>
  <c r="H21" i="10"/>
  <c r="D21" i="10"/>
  <c r="S21" i="10"/>
  <c r="O21" i="10"/>
  <c r="K21" i="10"/>
  <c r="G21" i="10"/>
  <c r="C21" i="10"/>
  <c r="U35" i="10"/>
  <c r="Q35" i="10"/>
  <c r="M35" i="10"/>
  <c r="I35" i="10"/>
  <c r="E35" i="10"/>
  <c r="V35" i="10"/>
  <c r="R35" i="10"/>
  <c r="N35" i="10"/>
  <c r="J35" i="10"/>
  <c r="F35" i="10"/>
  <c r="V21" i="10"/>
  <c r="R21" i="10"/>
  <c r="N21" i="10"/>
  <c r="J21" i="10"/>
  <c r="F21" i="10"/>
  <c r="U21" i="10"/>
  <c r="Q21" i="10"/>
  <c r="M21" i="10"/>
  <c r="I21" i="10"/>
  <c r="E21" i="10"/>
  <c r="V35" i="8"/>
  <c r="R35" i="8"/>
  <c r="N35" i="8"/>
  <c r="J35" i="8"/>
  <c r="F35" i="8"/>
  <c r="S35" i="8"/>
  <c r="K35" i="8"/>
  <c r="C35" i="8"/>
  <c r="Q35" i="8"/>
  <c r="I35" i="8"/>
  <c r="V21" i="8"/>
  <c r="R21" i="8"/>
  <c r="S21" i="8"/>
  <c r="I21" i="8"/>
  <c r="U21" i="8"/>
  <c r="J21" i="8"/>
  <c r="T35" i="8"/>
  <c r="P35" i="8"/>
  <c r="L35" i="8"/>
  <c r="H35" i="8"/>
  <c r="D35" i="8"/>
  <c r="O35" i="8"/>
  <c r="G35" i="8"/>
  <c r="U35" i="8"/>
  <c r="M35" i="8"/>
  <c r="E35" i="8"/>
  <c r="T21" i="8"/>
  <c r="P21" i="8"/>
  <c r="O21" i="8"/>
  <c r="K21" i="8"/>
  <c r="G21" i="8"/>
  <c r="C21" i="8"/>
  <c r="Q21" i="8"/>
  <c r="L21" i="8"/>
  <c r="H21" i="8"/>
  <c r="D21" i="8"/>
  <c r="M21" i="8"/>
  <c r="E21" i="8"/>
  <c r="N21" i="8"/>
  <c r="F21" i="8"/>
  <c r="S35" i="9"/>
  <c r="O35" i="9"/>
  <c r="K35" i="9"/>
  <c r="G35" i="9"/>
  <c r="C35" i="9"/>
  <c r="T35" i="9"/>
  <c r="P35" i="9"/>
  <c r="L35" i="9"/>
  <c r="H35" i="9"/>
  <c r="D35" i="9"/>
  <c r="T21" i="9"/>
  <c r="P21" i="9"/>
  <c r="L21" i="9"/>
  <c r="H21" i="9"/>
  <c r="D21" i="9"/>
  <c r="S21" i="9"/>
  <c r="O21" i="9"/>
  <c r="K21" i="9"/>
  <c r="G21" i="9"/>
  <c r="C21" i="9"/>
  <c r="U35" i="9"/>
  <c r="Q35" i="9"/>
  <c r="M35" i="9"/>
  <c r="I35" i="9"/>
  <c r="E35" i="9"/>
  <c r="V35" i="9"/>
  <c r="R35" i="9"/>
  <c r="N35" i="9"/>
  <c r="J35" i="9"/>
  <c r="F35" i="9"/>
  <c r="V21" i="9"/>
  <c r="R21" i="9"/>
  <c r="N21" i="9"/>
  <c r="J21" i="9"/>
  <c r="F21" i="9"/>
  <c r="U21" i="9"/>
  <c r="Q21" i="9"/>
  <c r="M21" i="9"/>
  <c r="I21" i="9"/>
  <c r="E21" i="9"/>
  <c r="U35" i="1"/>
  <c r="U39" i="1" s="1"/>
  <c r="S35" i="1"/>
  <c r="S39" i="1" s="1"/>
  <c r="Q35" i="1"/>
  <c r="Q39" i="1" s="1"/>
  <c r="O35" i="1"/>
  <c r="O39" i="1" s="1"/>
  <c r="M35" i="1"/>
  <c r="M39" i="1" s="1"/>
  <c r="K35" i="1"/>
  <c r="K39" i="1" s="1"/>
  <c r="I35" i="1"/>
  <c r="I39" i="1" s="1"/>
  <c r="G35" i="1"/>
  <c r="G39" i="1" s="1"/>
  <c r="E35" i="1"/>
  <c r="V35" i="1"/>
  <c r="V39" i="1" s="1"/>
  <c r="T35" i="1"/>
  <c r="T39" i="1" s="1"/>
  <c r="R35" i="1"/>
  <c r="R39" i="1" s="1"/>
  <c r="P35" i="1"/>
  <c r="P39" i="1" s="1"/>
  <c r="N35" i="1"/>
  <c r="N39" i="1" s="1"/>
  <c r="L35" i="1"/>
  <c r="L39" i="1" s="1"/>
  <c r="J35" i="1"/>
  <c r="J39" i="1" s="1"/>
  <c r="H35" i="1"/>
  <c r="H39" i="1" s="1"/>
  <c r="F35" i="1"/>
  <c r="F39" i="1" s="1"/>
  <c r="D39" i="1"/>
  <c r="D21" i="1"/>
  <c r="F21" i="1"/>
  <c r="H21" i="1"/>
  <c r="J21" i="1"/>
  <c r="L21" i="1"/>
  <c r="N21" i="1"/>
  <c r="P21" i="1"/>
  <c r="R21" i="1"/>
  <c r="T21" i="1"/>
  <c r="V21" i="1"/>
  <c r="C21" i="1"/>
  <c r="E21" i="1"/>
  <c r="G21" i="1"/>
  <c r="I21" i="1"/>
  <c r="K21" i="1"/>
  <c r="M21" i="1"/>
  <c r="O21" i="1"/>
  <c r="Q21" i="1"/>
  <c r="S21" i="1"/>
  <c r="U21" i="1"/>
  <c r="H16" i="1" l="1"/>
  <c r="Q16" i="1"/>
  <c r="P16" i="1"/>
  <c r="D17" i="9"/>
  <c r="D29" i="11" s="1"/>
  <c r="D6" i="11" s="1"/>
  <c r="R16" i="8"/>
  <c r="P16" i="9"/>
  <c r="T16" i="9"/>
  <c r="M16" i="8"/>
  <c r="V16" i="8"/>
  <c r="P16" i="10"/>
  <c r="S16" i="10"/>
  <c r="I16" i="10"/>
  <c r="L16" i="9"/>
  <c r="E16" i="8"/>
  <c r="J16" i="8"/>
  <c r="T16" i="10"/>
  <c r="H16" i="9"/>
  <c r="N16" i="8"/>
  <c r="D16" i="10"/>
  <c r="O16" i="10"/>
  <c r="H16" i="10"/>
  <c r="K16" i="10"/>
  <c r="G16" i="8"/>
  <c r="S16" i="9"/>
  <c r="M16" i="1"/>
  <c r="G16" i="9"/>
  <c r="K16" i="9"/>
  <c r="U16" i="1"/>
  <c r="N16" i="1"/>
  <c r="V16" i="1"/>
  <c r="D17" i="10"/>
  <c r="D30" i="11" s="1"/>
  <c r="D7" i="11" s="1"/>
  <c r="O16" i="1"/>
  <c r="J16" i="1"/>
  <c r="R16" i="1"/>
  <c r="J16" i="9"/>
  <c r="E16" i="9"/>
  <c r="E17" i="9" s="1"/>
  <c r="E29" i="11" s="1"/>
  <c r="E6" i="11" s="1"/>
  <c r="U16" i="9"/>
  <c r="L16" i="8"/>
  <c r="G16" i="10"/>
  <c r="J16" i="10"/>
  <c r="E16" i="10"/>
  <c r="E17" i="10" s="1"/>
  <c r="E30" i="11" s="1"/>
  <c r="E7" i="11" s="1"/>
  <c r="U16" i="10"/>
  <c r="N16" i="9"/>
  <c r="I16" i="9"/>
  <c r="K16" i="8"/>
  <c r="P16" i="8"/>
  <c r="N16" i="10"/>
  <c r="F16" i="1"/>
  <c r="E26" i="1"/>
  <c r="G26" i="1"/>
  <c r="I26" i="1"/>
  <c r="K26" i="1"/>
  <c r="M26" i="1"/>
  <c r="O26" i="1"/>
  <c r="Q26" i="1"/>
  <c r="S26" i="1"/>
  <c r="U26" i="1"/>
  <c r="D26" i="1"/>
  <c r="F26" i="1"/>
  <c r="J26" i="1"/>
  <c r="N26" i="1"/>
  <c r="R26" i="1"/>
  <c r="V26" i="1"/>
  <c r="H26" i="1"/>
  <c r="L26" i="1"/>
  <c r="P26" i="1"/>
  <c r="T26" i="1"/>
  <c r="L16" i="1"/>
  <c r="T16" i="1"/>
  <c r="K16" i="1"/>
  <c r="S16" i="1"/>
  <c r="R16" i="9"/>
  <c r="M16" i="9"/>
  <c r="Q16" i="8"/>
  <c r="D16" i="8"/>
  <c r="D17" i="8" s="1"/>
  <c r="T16" i="8"/>
  <c r="R16" i="10"/>
  <c r="M16" i="10"/>
  <c r="F16" i="9"/>
  <c r="V16" i="9"/>
  <c r="Q16" i="9"/>
  <c r="S16" i="8"/>
  <c r="I16" i="8"/>
  <c r="H16" i="8"/>
  <c r="F16" i="10"/>
  <c r="V16" i="10"/>
  <c r="Q16" i="10"/>
  <c r="C36" i="9"/>
  <c r="D36" i="9" s="1"/>
  <c r="E36" i="9" s="1"/>
  <c r="F36" i="9" s="1"/>
  <c r="G36" i="9" s="1"/>
  <c r="H36" i="9" s="1"/>
  <c r="I36" i="9" s="1"/>
  <c r="J36" i="9" s="1"/>
  <c r="K36" i="9" s="1"/>
  <c r="L36" i="9" s="1"/>
  <c r="M36" i="9" s="1"/>
  <c r="N36" i="9" s="1"/>
  <c r="O36" i="9" s="1"/>
  <c r="P36" i="9" s="1"/>
  <c r="Q36" i="9" s="1"/>
  <c r="R36" i="9" s="1"/>
  <c r="S36" i="9" s="1"/>
  <c r="T36" i="9" s="1"/>
  <c r="U36" i="9" s="1"/>
  <c r="V36" i="9" s="1"/>
  <c r="U40" i="9"/>
  <c r="U41" i="9" s="1"/>
  <c r="S40" i="9"/>
  <c r="S41" i="9" s="1"/>
  <c r="Q40" i="9"/>
  <c r="Q41" i="9" s="1"/>
  <c r="O40" i="9"/>
  <c r="O41" i="9" s="1"/>
  <c r="M40" i="9"/>
  <c r="M41" i="9" s="1"/>
  <c r="K40" i="9"/>
  <c r="K41" i="9" s="1"/>
  <c r="I40" i="9"/>
  <c r="I41" i="9" s="1"/>
  <c r="G40" i="9"/>
  <c r="G41" i="9" s="1"/>
  <c r="E40" i="9"/>
  <c r="E41" i="9" s="1"/>
  <c r="T40" i="9"/>
  <c r="T41" i="9" s="1"/>
  <c r="P40" i="9"/>
  <c r="P41" i="9" s="1"/>
  <c r="L40" i="9"/>
  <c r="L41" i="9" s="1"/>
  <c r="H40" i="9"/>
  <c r="H41" i="9" s="1"/>
  <c r="D40" i="9"/>
  <c r="D41" i="9" s="1"/>
  <c r="V40" i="9"/>
  <c r="V41" i="9" s="1"/>
  <c r="R40" i="9"/>
  <c r="R41" i="9" s="1"/>
  <c r="N40" i="9"/>
  <c r="N41" i="9" s="1"/>
  <c r="J40" i="9"/>
  <c r="J41" i="9" s="1"/>
  <c r="F40" i="9"/>
  <c r="F41" i="9" s="1"/>
  <c r="C36" i="10"/>
  <c r="D36" i="10" s="1"/>
  <c r="E36" i="10" s="1"/>
  <c r="F36" i="10" s="1"/>
  <c r="G36" i="10" s="1"/>
  <c r="H36" i="10" s="1"/>
  <c r="I36" i="10" s="1"/>
  <c r="J36" i="10" s="1"/>
  <c r="K36" i="10" s="1"/>
  <c r="L36" i="10" s="1"/>
  <c r="M36" i="10" s="1"/>
  <c r="N36" i="10" s="1"/>
  <c r="O36" i="10" s="1"/>
  <c r="P36" i="10" s="1"/>
  <c r="Q36" i="10" s="1"/>
  <c r="R36" i="10" s="1"/>
  <c r="S36" i="10" s="1"/>
  <c r="T36" i="10" s="1"/>
  <c r="U36" i="10" s="1"/>
  <c r="V36" i="10" s="1"/>
  <c r="U40" i="10"/>
  <c r="U41" i="10" s="1"/>
  <c r="S40" i="10"/>
  <c r="S41" i="10" s="1"/>
  <c r="Q40" i="10"/>
  <c r="Q41" i="10" s="1"/>
  <c r="O40" i="10"/>
  <c r="O41" i="10" s="1"/>
  <c r="M40" i="10"/>
  <c r="M41" i="10" s="1"/>
  <c r="K40" i="10"/>
  <c r="K41" i="10" s="1"/>
  <c r="I40" i="10"/>
  <c r="I41" i="10" s="1"/>
  <c r="G40" i="10"/>
  <c r="G41" i="10" s="1"/>
  <c r="E40" i="10"/>
  <c r="E41" i="10" s="1"/>
  <c r="V40" i="10"/>
  <c r="V41" i="10" s="1"/>
  <c r="R40" i="10"/>
  <c r="R41" i="10" s="1"/>
  <c r="N40" i="10"/>
  <c r="N41" i="10" s="1"/>
  <c r="J40" i="10"/>
  <c r="J41" i="10" s="1"/>
  <c r="F40" i="10"/>
  <c r="F41" i="10" s="1"/>
  <c r="T40" i="10"/>
  <c r="T41" i="10" s="1"/>
  <c r="P40" i="10"/>
  <c r="P41" i="10" s="1"/>
  <c r="L40" i="10"/>
  <c r="L41" i="10" s="1"/>
  <c r="H40" i="10"/>
  <c r="H41" i="10" s="1"/>
  <c r="D40" i="10"/>
  <c r="D41" i="10" s="1"/>
  <c r="V26" i="9"/>
  <c r="T26" i="9"/>
  <c r="R26" i="9"/>
  <c r="P26" i="9"/>
  <c r="N26" i="9"/>
  <c r="L26" i="9"/>
  <c r="J26" i="9"/>
  <c r="H26" i="9"/>
  <c r="F26" i="9"/>
  <c r="D26" i="9"/>
  <c r="U26" i="9"/>
  <c r="Q26" i="9"/>
  <c r="M26" i="9"/>
  <c r="I26" i="9"/>
  <c r="E26" i="9"/>
  <c r="S26" i="9"/>
  <c r="O26" i="9"/>
  <c r="K26" i="9"/>
  <c r="G26" i="9"/>
  <c r="U26" i="8"/>
  <c r="S26" i="8"/>
  <c r="Q26" i="8"/>
  <c r="O26" i="8"/>
  <c r="M26" i="8"/>
  <c r="K26" i="8"/>
  <c r="I26" i="8"/>
  <c r="G26" i="8"/>
  <c r="E26" i="8"/>
  <c r="V26" i="8"/>
  <c r="R26" i="8"/>
  <c r="N26" i="8"/>
  <c r="J26" i="8"/>
  <c r="F26" i="8"/>
  <c r="T26" i="8"/>
  <c r="P26" i="8"/>
  <c r="L26" i="8"/>
  <c r="H26" i="8"/>
  <c r="D26" i="8"/>
  <c r="C36" i="8"/>
  <c r="D36" i="8" s="1"/>
  <c r="E36" i="8" s="1"/>
  <c r="F36" i="8" s="1"/>
  <c r="G36" i="8" s="1"/>
  <c r="H36" i="8" s="1"/>
  <c r="I36" i="8" s="1"/>
  <c r="J36" i="8" s="1"/>
  <c r="K36" i="8" s="1"/>
  <c r="L36" i="8" s="1"/>
  <c r="M36" i="8" s="1"/>
  <c r="N36" i="8" s="1"/>
  <c r="O36" i="8" s="1"/>
  <c r="P36" i="8" s="1"/>
  <c r="Q36" i="8" s="1"/>
  <c r="R36" i="8" s="1"/>
  <c r="S36" i="8" s="1"/>
  <c r="T36" i="8" s="1"/>
  <c r="U36" i="8" s="1"/>
  <c r="V36" i="8" s="1"/>
  <c r="U40" i="8"/>
  <c r="U41" i="8" s="1"/>
  <c r="T40" i="8"/>
  <c r="T41" i="8" s="1"/>
  <c r="R40" i="8"/>
  <c r="R41" i="8" s="1"/>
  <c r="P40" i="8"/>
  <c r="P41" i="8" s="1"/>
  <c r="N40" i="8"/>
  <c r="N41" i="8" s="1"/>
  <c r="L40" i="8"/>
  <c r="L41" i="8" s="1"/>
  <c r="J40" i="8"/>
  <c r="J41" i="8" s="1"/>
  <c r="H40" i="8"/>
  <c r="H41" i="8" s="1"/>
  <c r="F40" i="8"/>
  <c r="F41" i="8" s="1"/>
  <c r="D40" i="8"/>
  <c r="D41" i="8" s="1"/>
  <c r="V40" i="8"/>
  <c r="V41" i="8" s="1"/>
  <c r="S40" i="8"/>
  <c r="S41" i="8" s="1"/>
  <c r="Q40" i="8"/>
  <c r="Q41" i="8" s="1"/>
  <c r="O40" i="8"/>
  <c r="O41" i="8" s="1"/>
  <c r="M40" i="8"/>
  <c r="M41" i="8" s="1"/>
  <c r="K40" i="8"/>
  <c r="K41" i="8" s="1"/>
  <c r="I40" i="8"/>
  <c r="I41" i="8" s="1"/>
  <c r="G40" i="8"/>
  <c r="G41" i="8" s="1"/>
  <c r="E40" i="8"/>
  <c r="E41" i="8" s="1"/>
  <c r="V26" i="10"/>
  <c r="T26" i="10"/>
  <c r="R26" i="10"/>
  <c r="P26" i="10"/>
  <c r="N26" i="10"/>
  <c r="L26" i="10"/>
  <c r="J26" i="10"/>
  <c r="H26" i="10"/>
  <c r="F26" i="10"/>
  <c r="D26" i="10"/>
  <c r="U26" i="10"/>
  <c r="Q26" i="10"/>
  <c r="M26" i="10"/>
  <c r="I26" i="10"/>
  <c r="E26" i="10"/>
  <c r="S26" i="10"/>
  <c r="O26" i="10"/>
  <c r="K26" i="10"/>
  <c r="G26" i="10"/>
  <c r="E39" i="9"/>
  <c r="S39" i="9"/>
  <c r="M39" i="8"/>
  <c r="D39" i="8"/>
  <c r="T39" i="8"/>
  <c r="Q39" i="8"/>
  <c r="K39" i="8"/>
  <c r="N39" i="8"/>
  <c r="V39" i="8"/>
  <c r="J39" i="10"/>
  <c r="R39" i="10"/>
  <c r="E39" i="10"/>
  <c r="M39" i="10"/>
  <c r="U39" i="10"/>
  <c r="H39" i="10"/>
  <c r="P39" i="10"/>
  <c r="K39" i="10"/>
  <c r="S39" i="10"/>
  <c r="J39" i="9"/>
  <c r="R39" i="9"/>
  <c r="M39" i="9"/>
  <c r="U39" i="9"/>
  <c r="H39" i="9"/>
  <c r="P39" i="9"/>
  <c r="K39" i="9"/>
  <c r="G39" i="8"/>
  <c r="L39" i="8"/>
  <c r="F39" i="8"/>
  <c r="F39" i="9"/>
  <c r="N39" i="9"/>
  <c r="V39" i="9"/>
  <c r="I39" i="9"/>
  <c r="Q39" i="9"/>
  <c r="D39" i="9"/>
  <c r="L39" i="9"/>
  <c r="T39" i="9"/>
  <c r="G39" i="9"/>
  <c r="O39" i="9"/>
  <c r="E39" i="8"/>
  <c r="U39" i="8"/>
  <c r="O39" i="8"/>
  <c r="H39" i="8"/>
  <c r="P39" i="8"/>
  <c r="I39" i="8"/>
  <c r="S39" i="8"/>
  <c r="J39" i="8"/>
  <c r="R39" i="8"/>
  <c r="F39" i="10"/>
  <c r="N39" i="10"/>
  <c r="V39" i="10"/>
  <c r="I39" i="10"/>
  <c r="Q39" i="10"/>
  <c r="D39" i="10"/>
  <c r="L39" i="10"/>
  <c r="T39" i="10"/>
  <c r="G39" i="10"/>
  <c r="O39" i="10"/>
  <c r="E25" i="9"/>
  <c r="M25" i="9"/>
  <c r="U25" i="9"/>
  <c r="J25" i="9"/>
  <c r="R25" i="9"/>
  <c r="C25" i="9"/>
  <c r="C30" i="9" s="1"/>
  <c r="C31" i="9" s="1"/>
  <c r="C33" i="11" s="1"/>
  <c r="C10" i="11" s="1"/>
  <c r="C22" i="9"/>
  <c r="D22" i="9" s="1"/>
  <c r="E22" i="9" s="1"/>
  <c r="F22" i="9" s="1"/>
  <c r="G22" i="9" s="1"/>
  <c r="H22" i="9" s="1"/>
  <c r="I22" i="9" s="1"/>
  <c r="J22" i="9" s="1"/>
  <c r="K22" i="9" s="1"/>
  <c r="L22" i="9" s="1"/>
  <c r="M22" i="9" s="1"/>
  <c r="N22" i="9" s="1"/>
  <c r="O22" i="9" s="1"/>
  <c r="P22" i="9" s="1"/>
  <c r="Q22" i="9" s="1"/>
  <c r="R22" i="9" s="1"/>
  <c r="S22" i="9" s="1"/>
  <c r="T22" i="9" s="1"/>
  <c r="U22" i="9" s="1"/>
  <c r="V22" i="9" s="1"/>
  <c r="K25" i="9"/>
  <c r="S25" i="9"/>
  <c r="H25" i="9"/>
  <c r="P25" i="9"/>
  <c r="F25" i="8"/>
  <c r="E25" i="8"/>
  <c r="D25" i="8"/>
  <c r="L25" i="8"/>
  <c r="C25" i="8"/>
  <c r="C30" i="8" s="1"/>
  <c r="C31" i="8" s="1"/>
  <c r="C32" i="11" s="1"/>
  <c r="C9" i="11" s="1"/>
  <c r="C22" i="8"/>
  <c r="D22" i="8" s="1"/>
  <c r="E22" i="8" s="1"/>
  <c r="F22" i="8" s="1"/>
  <c r="G22" i="8" s="1"/>
  <c r="H22" i="8" s="1"/>
  <c r="I22" i="8" s="1"/>
  <c r="J22" i="8" s="1"/>
  <c r="K22" i="8" s="1"/>
  <c r="L22" i="8" s="1"/>
  <c r="M22" i="8" s="1"/>
  <c r="N22" i="8" s="1"/>
  <c r="O22" i="8" s="1"/>
  <c r="P22" i="8" s="1"/>
  <c r="Q22" i="8" s="1"/>
  <c r="R22" i="8" s="1"/>
  <c r="S22" i="8" s="1"/>
  <c r="T22" i="8" s="1"/>
  <c r="U22" i="8" s="1"/>
  <c r="V22" i="8" s="1"/>
  <c r="K25" i="8"/>
  <c r="P25" i="8"/>
  <c r="J25" i="8"/>
  <c r="I25" i="8"/>
  <c r="R25" i="8"/>
  <c r="E25" i="10"/>
  <c r="M25" i="10"/>
  <c r="U25" i="10"/>
  <c r="J25" i="10"/>
  <c r="R25" i="10"/>
  <c r="C25" i="10"/>
  <c r="C30" i="10" s="1"/>
  <c r="C31" i="10" s="1"/>
  <c r="C34" i="11" s="1"/>
  <c r="C11" i="11" s="1"/>
  <c r="C22" i="10"/>
  <c r="D22" i="10" s="1"/>
  <c r="E22" i="10" s="1"/>
  <c r="F22" i="10" s="1"/>
  <c r="G22" i="10" s="1"/>
  <c r="H22" i="10" s="1"/>
  <c r="I22" i="10" s="1"/>
  <c r="J22" i="10" s="1"/>
  <c r="K22" i="10" s="1"/>
  <c r="L22" i="10" s="1"/>
  <c r="M22" i="10" s="1"/>
  <c r="N22" i="10" s="1"/>
  <c r="O22" i="10" s="1"/>
  <c r="P22" i="10" s="1"/>
  <c r="Q22" i="10" s="1"/>
  <c r="R22" i="10" s="1"/>
  <c r="S22" i="10" s="1"/>
  <c r="T22" i="10" s="1"/>
  <c r="U22" i="10" s="1"/>
  <c r="V22" i="10" s="1"/>
  <c r="K25" i="10"/>
  <c r="S25" i="10"/>
  <c r="H25" i="10"/>
  <c r="P25" i="10"/>
  <c r="I25" i="9"/>
  <c r="Q25" i="9"/>
  <c r="F25" i="9"/>
  <c r="N25" i="9"/>
  <c r="V25" i="9"/>
  <c r="G25" i="9"/>
  <c r="O25" i="9"/>
  <c r="D25" i="9"/>
  <c r="L25" i="9"/>
  <c r="T25" i="9"/>
  <c r="N25" i="8"/>
  <c r="M25" i="8"/>
  <c r="H25" i="8"/>
  <c r="Q25" i="8"/>
  <c r="G25" i="8"/>
  <c r="O25" i="8"/>
  <c r="T25" i="8"/>
  <c r="U25" i="8"/>
  <c r="S25" i="8"/>
  <c r="V25" i="8"/>
  <c r="I25" i="10"/>
  <c r="Q25" i="10"/>
  <c r="F25" i="10"/>
  <c r="N25" i="10"/>
  <c r="V25" i="10"/>
  <c r="G25" i="10"/>
  <c r="O25" i="10"/>
  <c r="D25" i="10"/>
  <c r="L25" i="10"/>
  <c r="T25" i="10"/>
  <c r="S25" i="1"/>
  <c r="O25" i="1"/>
  <c r="K25" i="1"/>
  <c r="G25" i="1"/>
  <c r="C25" i="1"/>
  <c r="C30" i="1" s="1"/>
  <c r="C31" i="1" s="1"/>
  <c r="C31" i="11" s="1"/>
  <c r="C8" i="11" s="1"/>
  <c r="C22" i="1"/>
  <c r="T25" i="1"/>
  <c r="P25" i="1"/>
  <c r="L25" i="1"/>
  <c r="H25" i="1"/>
  <c r="D25" i="1"/>
  <c r="D22" i="1"/>
  <c r="E39" i="1"/>
  <c r="E36" i="1"/>
  <c r="F36" i="1" s="1"/>
  <c r="G36" i="1" s="1"/>
  <c r="H36" i="1" s="1"/>
  <c r="I36" i="1" s="1"/>
  <c r="J36" i="1" s="1"/>
  <c r="K36" i="1" s="1"/>
  <c r="L36" i="1" s="1"/>
  <c r="M36" i="1" s="1"/>
  <c r="N36" i="1" s="1"/>
  <c r="O36" i="1" s="1"/>
  <c r="P36" i="1" s="1"/>
  <c r="Q36" i="1" s="1"/>
  <c r="R36" i="1" s="1"/>
  <c r="S36" i="1" s="1"/>
  <c r="T36" i="1" s="1"/>
  <c r="U36" i="1" s="1"/>
  <c r="V36" i="1" s="1"/>
  <c r="U25" i="1"/>
  <c r="Q25" i="1"/>
  <c r="M25" i="1"/>
  <c r="I25" i="1"/>
  <c r="E25" i="1"/>
  <c r="E22" i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V25" i="1"/>
  <c r="R25" i="1"/>
  <c r="N25" i="1"/>
  <c r="J25" i="1"/>
  <c r="F25" i="1"/>
  <c r="F40" i="1"/>
  <c r="F41" i="1" s="1"/>
  <c r="H40" i="1"/>
  <c r="H41" i="1" s="1"/>
  <c r="J40" i="1"/>
  <c r="J41" i="1" s="1"/>
  <c r="L40" i="1"/>
  <c r="L41" i="1" s="1"/>
  <c r="N40" i="1"/>
  <c r="N41" i="1" s="1"/>
  <c r="P40" i="1"/>
  <c r="P41" i="1" s="1"/>
  <c r="R40" i="1"/>
  <c r="R41" i="1" s="1"/>
  <c r="T40" i="1"/>
  <c r="T41" i="1" s="1"/>
  <c r="V40" i="1"/>
  <c r="V41" i="1" s="1"/>
  <c r="E40" i="1"/>
  <c r="E41" i="1" s="1"/>
  <c r="G40" i="1"/>
  <c r="G41" i="1" s="1"/>
  <c r="I40" i="1"/>
  <c r="I41" i="1" s="1"/>
  <c r="K40" i="1"/>
  <c r="K41" i="1" s="1"/>
  <c r="M40" i="1"/>
  <c r="M41" i="1" s="1"/>
  <c r="O40" i="1"/>
  <c r="O41" i="1" s="1"/>
  <c r="Q40" i="1"/>
  <c r="Q41" i="1" s="1"/>
  <c r="S40" i="1"/>
  <c r="S41" i="1" s="1"/>
  <c r="U40" i="1"/>
  <c r="U41" i="1" s="1"/>
  <c r="C39" i="8"/>
  <c r="C42" i="8" s="1"/>
  <c r="C43" i="8" s="1"/>
  <c r="C39" i="9"/>
  <c r="C42" i="9" s="1"/>
  <c r="C43" i="9" s="1"/>
  <c r="C39" i="10"/>
  <c r="C42" i="10" s="1"/>
  <c r="C43" i="10" s="1"/>
  <c r="C38" i="11" s="1"/>
  <c r="C16" i="11" s="1"/>
  <c r="C39" i="1"/>
  <c r="C12" i="11" l="1"/>
  <c r="S42" i="8"/>
  <c r="D28" i="11"/>
  <c r="D5" i="11" s="1"/>
  <c r="E17" i="8"/>
  <c r="E28" i="11" s="1"/>
  <c r="E5" i="11" s="1"/>
  <c r="P29" i="1"/>
  <c r="P27" i="1"/>
  <c r="P28" i="1"/>
  <c r="H29" i="1"/>
  <c r="H27" i="1"/>
  <c r="H28" i="1"/>
  <c r="R29" i="1"/>
  <c r="R28" i="1"/>
  <c r="R27" i="1"/>
  <c r="J29" i="1"/>
  <c r="J28" i="1"/>
  <c r="J27" i="1"/>
  <c r="D29" i="1"/>
  <c r="D27" i="1"/>
  <c r="D28" i="1"/>
  <c r="S29" i="1"/>
  <c r="S27" i="1"/>
  <c r="S28" i="1"/>
  <c r="O29" i="1"/>
  <c r="O27" i="1"/>
  <c r="O28" i="1"/>
  <c r="K29" i="1"/>
  <c r="K27" i="1"/>
  <c r="K28" i="1"/>
  <c r="G29" i="1"/>
  <c r="G27" i="1"/>
  <c r="G28" i="1"/>
  <c r="T29" i="1"/>
  <c r="T27" i="1"/>
  <c r="T28" i="1"/>
  <c r="L29" i="1"/>
  <c r="L27" i="1"/>
  <c r="L28" i="1"/>
  <c r="V29" i="1"/>
  <c r="V28" i="1"/>
  <c r="V27" i="1"/>
  <c r="N29" i="1"/>
  <c r="N28" i="1"/>
  <c r="N27" i="1"/>
  <c r="F29" i="1"/>
  <c r="F28" i="1"/>
  <c r="F27" i="1"/>
  <c r="U29" i="1"/>
  <c r="U27" i="1"/>
  <c r="U28" i="1"/>
  <c r="Q29" i="1"/>
  <c r="Q27" i="1"/>
  <c r="Q28" i="1"/>
  <c r="M29" i="1"/>
  <c r="M27" i="1"/>
  <c r="M28" i="1"/>
  <c r="I29" i="1"/>
  <c r="I27" i="1"/>
  <c r="I28" i="1"/>
  <c r="E29" i="1"/>
  <c r="E27" i="1"/>
  <c r="E28" i="1"/>
  <c r="K29" i="10"/>
  <c r="K27" i="10"/>
  <c r="K28" i="10"/>
  <c r="S29" i="10"/>
  <c r="S27" i="10"/>
  <c r="S28" i="10"/>
  <c r="I29" i="10"/>
  <c r="I27" i="10"/>
  <c r="I28" i="10"/>
  <c r="Q29" i="10"/>
  <c r="Q27" i="10"/>
  <c r="Q28" i="10"/>
  <c r="D29" i="10"/>
  <c r="D27" i="10"/>
  <c r="D28" i="10"/>
  <c r="H29" i="10"/>
  <c r="H28" i="10"/>
  <c r="H27" i="10"/>
  <c r="L29" i="10"/>
  <c r="L27" i="10"/>
  <c r="L28" i="10"/>
  <c r="P29" i="10"/>
  <c r="P28" i="10"/>
  <c r="P27" i="10"/>
  <c r="T29" i="10"/>
  <c r="T27" i="10"/>
  <c r="T28" i="10"/>
  <c r="D29" i="8"/>
  <c r="D27" i="8"/>
  <c r="D28" i="8"/>
  <c r="L29" i="8"/>
  <c r="L27" i="8"/>
  <c r="L28" i="8"/>
  <c r="T29" i="8"/>
  <c r="T27" i="8"/>
  <c r="T28" i="8"/>
  <c r="J27" i="8"/>
  <c r="J28" i="8"/>
  <c r="J29" i="8"/>
  <c r="R28" i="8"/>
  <c r="R29" i="8"/>
  <c r="R27" i="8"/>
  <c r="E29" i="8"/>
  <c r="E27" i="8"/>
  <c r="E28" i="8"/>
  <c r="I29" i="8"/>
  <c r="I27" i="8"/>
  <c r="I28" i="8"/>
  <c r="M29" i="8"/>
  <c r="M27" i="8"/>
  <c r="M28" i="8"/>
  <c r="Q29" i="8"/>
  <c r="Q27" i="8"/>
  <c r="Q28" i="8"/>
  <c r="U29" i="8"/>
  <c r="U27" i="8"/>
  <c r="U28" i="8"/>
  <c r="K29" i="9"/>
  <c r="K27" i="9"/>
  <c r="K28" i="9"/>
  <c r="S29" i="9"/>
  <c r="S27" i="9"/>
  <c r="S28" i="9"/>
  <c r="I29" i="9"/>
  <c r="I27" i="9"/>
  <c r="I28" i="9"/>
  <c r="Q29" i="9"/>
  <c r="Q27" i="9"/>
  <c r="Q28" i="9"/>
  <c r="D29" i="9"/>
  <c r="D27" i="9"/>
  <c r="D28" i="9"/>
  <c r="H29" i="9"/>
  <c r="H28" i="9"/>
  <c r="H27" i="9"/>
  <c r="L29" i="9"/>
  <c r="L27" i="9"/>
  <c r="L28" i="9"/>
  <c r="P29" i="9"/>
  <c r="P28" i="9"/>
  <c r="P27" i="9"/>
  <c r="T29" i="9"/>
  <c r="T27" i="9"/>
  <c r="T28" i="9"/>
  <c r="G29" i="10"/>
  <c r="G27" i="10"/>
  <c r="G28" i="10"/>
  <c r="O29" i="10"/>
  <c r="O27" i="10"/>
  <c r="O28" i="10"/>
  <c r="E29" i="10"/>
  <c r="E27" i="10"/>
  <c r="E28" i="10"/>
  <c r="M29" i="10"/>
  <c r="M27" i="10"/>
  <c r="M28" i="10"/>
  <c r="U29" i="10"/>
  <c r="U27" i="10"/>
  <c r="U28" i="10"/>
  <c r="F29" i="10"/>
  <c r="F27" i="10"/>
  <c r="F28" i="10"/>
  <c r="J29" i="10"/>
  <c r="J28" i="10"/>
  <c r="J27" i="10"/>
  <c r="N29" i="10"/>
  <c r="N27" i="10"/>
  <c r="N28" i="10"/>
  <c r="R29" i="10"/>
  <c r="R28" i="10"/>
  <c r="R27" i="10"/>
  <c r="V29" i="10"/>
  <c r="V27" i="10"/>
  <c r="V28" i="10"/>
  <c r="H29" i="8"/>
  <c r="H28" i="8"/>
  <c r="H27" i="8"/>
  <c r="P29" i="8"/>
  <c r="P28" i="8"/>
  <c r="P27" i="8"/>
  <c r="F27" i="8"/>
  <c r="F29" i="8"/>
  <c r="F28" i="8"/>
  <c r="N29" i="8"/>
  <c r="N27" i="8"/>
  <c r="N28" i="8"/>
  <c r="V29" i="8"/>
  <c r="V27" i="8"/>
  <c r="V28" i="8"/>
  <c r="G29" i="8"/>
  <c r="G28" i="8"/>
  <c r="G27" i="8"/>
  <c r="K29" i="8"/>
  <c r="K28" i="8"/>
  <c r="K27" i="8"/>
  <c r="O28" i="8"/>
  <c r="O29" i="8"/>
  <c r="O27" i="8"/>
  <c r="S28" i="8"/>
  <c r="S29" i="8"/>
  <c r="S27" i="8"/>
  <c r="G29" i="9"/>
  <c r="G27" i="9"/>
  <c r="G28" i="9"/>
  <c r="O29" i="9"/>
  <c r="O27" i="9"/>
  <c r="O28" i="9"/>
  <c r="E29" i="9"/>
  <c r="E27" i="9"/>
  <c r="E28" i="9"/>
  <c r="M29" i="9"/>
  <c r="M27" i="9"/>
  <c r="M28" i="9"/>
  <c r="U29" i="9"/>
  <c r="U27" i="9"/>
  <c r="U28" i="9"/>
  <c r="F29" i="9"/>
  <c r="F27" i="9"/>
  <c r="F28" i="9"/>
  <c r="J29" i="9"/>
  <c r="J28" i="9"/>
  <c r="J27" i="9"/>
  <c r="N29" i="9"/>
  <c r="N27" i="9"/>
  <c r="N28" i="9"/>
  <c r="R29" i="9"/>
  <c r="R28" i="9"/>
  <c r="R27" i="9"/>
  <c r="V29" i="9"/>
  <c r="V27" i="9"/>
  <c r="V28" i="9"/>
  <c r="D16" i="1"/>
  <c r="O42" i="1"/>
  <c r="C4" i="9"/>
  <c r="C37" i="11"/>
  <c r="C15" i="11" s="1"/>
  <c r="C4" i="8"/>
  <c r="C36" i="11"/>
  <c r="C14" i="11" s="1"/>
  <c r="K42" i="8"/>
  <c r="S42" i="10"/>
  <c r="D42" i="8"/>
  <c r="D43" i="8" s="1"/>
  <c r="N42" i="8"/>
  <c r="T42" i="8"/>
  <c r="M42" i="8"/>
  <c r="V42" i="8"/>
  <c r="F42" i="8"/>
  <c r="Q42" i="8"/>
  <c r="L42" i="8"/>
  <c r="G42" i="8"/>
  <c r="H42" i="1"/>
  <c r="J42" i="8"/>
  <c r="S42" i="9"/>
  <c r="K42" i="10"/>
  <c r="R42" i="8"/>
  <c r="H42" i="10"/>
  <c r="M42" i="10"/>
  <c r="R42" i="10"/>
  <c r="P42" i="9"/>
  <c r="U42" i="9"/>
  <c r="E42" i="9"/>
  <c r="J42" i="9"/>
  <c r="F17" i="10"/>
  <c r="F30" i="11" s="1"/>
  <c r="F7" i="11" s="1"/>
  <c r="F17" i="9"/>
  <c r="F29" i="11" s="1"/>
  <c r="F6" i="11" s="1"/>
  <c r="G42" i="10"/>
  <c r="L42" i="10"/>
  <c r="Q42" i="10"/>
  <c r="V42" i="10"/>
  <c r="F42" i="10"/>
  <c r="I42" i="8"/>
  <c r="H42" i="8"/>
  <c r="U42" i="8"/>
  <c r="C5" i="8"/>
  <c r="O42" i="9"/>
  <c r="T42" i="9"/>
  <c r="D42" i="9"/>
  <c r="D43" i="9" s="1"/>
  <c r="I42" i="9"/>
  <c r="N42" i="9"/>
  <c r="C5" i="10"/>
  <c r="C4" i="10"/>
  <c r="P42" i="10"/>
  <c r="U42" i="10"/>
  <c r="E42" i="10"/>
  <c r="J42" i="10"/>
  <c r="K42" i="9"/>
  <c r="H42" i="9"/>
  <c r="M42" i="9"/>
  <c r="R42" i="9"/>
  <c r="O42" i="10"/>
  <c r="T42" i="10"/>
  <c r="D42" i="10"/>
  <c r="D43" i="10" s="1"/>
  <c r="D38" i="11" s="1"/>
  <c r="D16" i="11" s="1"/>
  <c r="I42" i="10"/>
  <c r="N42" i="10"/>
  <c r="P42" i="8"/>
  <c r="O42" i="8"/>
  <c r="E42" i="8"/>
  <c r="G42" i="9"/>
  <c r="L42" i="9"/>
  <c r="C5" i="9"/>
  <c r="Q42" i="9"/>
  <c r="V42" i="9"/>
  <c r="F42" i="9"/>
  <c r="P42" i="1"/>
  <c r="D42" i="1"/>
  <c r="L42" i="1"/>
  <c r="K42" i="1"/>
  <c r="I42" i="1"/>
  <c r="F42" i="1"/>
  <c r="N42" i="1"/>
  <c r="V42" i="1"/>
  <c r="M42" i="1"/>
  <c r="J42" i="1"/>
  <c r="G42" i="1"/>
  <c r="E42" i="1"/>
  <c r="I30" i="10" l="1"/>
  <c r="L30" i="8"/>
  <c r="Q30" i="9"/>
  <c r="K30" i="1"/>
  <c r="R30" i="1"/>
  <c r="P30" i="9"/>
  <c r="L30" i="9"/>
  <c r="S30" i="10"/>
  <c r="U30" i="9"/>
  <c r="E30" i="9"/>
  <c r="G30" i="9"/>
  <c r="M30" i="1"/>
  <c r="S30" i="8"/>
  <c r="K30" i="8"/>
  <c r="N30" i="8"/>
  <c r="H30" i="8"/>
  <c r="V30" i="10"/>
  <c r="R30" i="10"/>
  <c r="L30" i="1"/>
  <c r="N30" i="10"/>
  <c r="J30" i="10"/>
  <c r="F30" i="10"/>
  <c r="M30" i="10"/>
  <c r="O30" i="10"/>
  <c r="S30" i="1"/>
  <c r="P30" i="1"/>
  <c r="D30" i="9"/>
  <c r="D31" i="9" s="1"/>
  <c r="D33" i="11" s="1"/>
  <c r="D10" i="11" s="1"/>
  <c r="S30" i="9"/>
  <c r="U30" i="8"/>
  <c r="M30" i="8"/>
  <c r="I30" i="8"/>
  <c r="E30" i="8"/>
  <c r="R30" i="8"/>
  <c r="T30" i="8"/>
  <c r="T30" i="10"/>
  <c r="P30" i="10"/>
  <c r="L30" i="10"/>
  <c r="H30" i="10"/>
  <c r="D30" i="10"/>
  <c r="D31" i="10" s="1"/>
  <c r="D34" i="11" s="1"/>
  <c r="D11" i="11" s="1"/>
  <c r="K30" i="10"/>
  <c r="Q30" i="1"/>
  <c r="U30" i="1"/>
  <c r="N30" i="1"/>
  <c r="V30" i="1"/>
  <c r="T30" i="1"/>
  <c r="O30" i="1"/>
  <c r="J30" i="1"/>
  <c r="F30" i="8"/>
  <c r="F17" i="8"/>
  <c r="F28" i="11" s="1"/>
  <c r="F5" i="11" s="1"/>
  <c r="V30" i="9"/>
  <c r="R30" i="9"/>
  <c r="N30" i="9"/>
  <c r="J30" i="9"/>
  <c r="F30" i="9"/>
  <c r="M30" i="9"/>
  <c r="O30" i="9"/>
  <c r="O30" i="8"/>
  <c r="G30" i="8"/>
  <c r="V30" i="8"/>
  <c r="P30" i="8"/>
  <c r="U30" i="10"/>
  <c r="E30" i="10"/>
  <c r="G30" i="10"/>
  <c r="T30" i="9"/>
  <c r="H30" i="9"/>
  <c r="I30" i="9"/>
  <c r="K30" i="9"/>
  <c r="Q30" i="8"/>
  <c r="J30" i="8"/>
  <c r="D30" i="8"/>
  <c r="D31" i="8" s="1"/>
  <c r="Q30" i="10"/>
  <c r="D30" i="1"/>
  <c r="D31" i="1" s="1"/>
  <c r="D31" i="11" s="1"/>
  <c r="D8" i="11" s="1"/>
  <c r="D17" i="1"/>
  <c r="D27" i="11" s="1"/>
  <c r="D4" i="11" s="1"/>
  <c r="D36" i="11"/>
  <c r="D14" i="11" s="1"/>
  <c r="D37" i="11"/>
  <c r="D15" i="11" s="1"/>
  <c r="D4" i="8"/>
  <c r="E43" i="8"/>
  <c r="E43" i="10"/>
  <c r="E38" i="11" s="1"/>
  <c r="E16" i="11" s="1"/>
  <c r="D4" i="10"/>
  <c r="G17" i="9"/>
  <c r="G29" i="11" s="1"/>
  <c r="G6" i="11" s="1"/>
  <c r="G17" i="10"/>
  <c r="G30" i="11" s="1"/>
  <c r="G7" i="11" s="1"/>
  <c r="E43" i="9"/>
  <c r="D4" i="9"/>
  <c r="E31" i="8" l="1"/>
  <c r="E32" i="11" s="1"/>
  <c r="E9" i="11" s="1"/>
  <c r="D5" i="10"/>
  <c r="D5" i="9"/>
  <c r="E31" i="10"/>
  <c r="F31" i="10" s="1"/>
  <c r="F34" i="11" s="1"/>
  <c r="F11" i="11" s="1"/>
  <c r="D5" i="8"/>
  <c r="D32" i="11"/>
  <c r="D9" i="11" s="1"/>
  <c r="D12" i="11" s="1"/>
  <c r="E31" i="9"/>
  <c r="E33" i="11" s="1"/>
  <c r="E10" i="11" s="1"/>
  <c r="G17" i="8"/>
  <c r="G28" i="11" s="1"/>
  <c r="G5" i="11" s="1"/>
  <c r="Q42" i="1"/>
  <c r="F43" i="8"/>
  <c r="F4" i="8" s="1"/>
  <c r="E36" i="11"/>
  <c r="E14" i="11" s="1"/>
  <c r="E37" i="11"/>
  <c r="E15" i="11" s="1"/>
  <c r="E4" i="8"/>
  <c r="F43" i="9"/>
  <c r="F37" i="11" s="1"/>
  <c r="F15" i="11" s="1"/>
  <c r="E4" i="9"/>
  <c r="H17" i="10"/>
  <c r="H30" i="11" s="1"/>
  <c r="H7" i="11" s="1"/>
  <c r="H17" i="9"/>
  <c r="H29" i="11" s="1"/>
  <c r="H6" i="11" s="1"/>
  <c r="F43" i="10"/>
  <c r="F38" i="11" s="1"/>
  <c r="F16" i="11" s="1"/>
  <c r="E4" i="10"/>
  <c r="F31" i="8" l="1"/>
  <c r="F32" i="11" s="1"/>
  <c r="F9" i="11" s="1"/>
  <c r="E5" i="8"/>
  <c r="E5" i="10"/>
  <c r="E34" i="11"/>
  <c r="E11" i="11" s="1"/>
  <c r="G31" i="10"/>
  <c r="H31" i="10" s="1"/>
  <c r="I31" i="10" s="1"/>
  <c r="E5" i="9"/>
  <c r="H17" i="8"/>
  <c r="H28" i="11" s="1"/>
  <c r="H5" i="11" s="1"/>
  <c r="G34" i="11"/>
  <c r="G11" i="11" s="1"/>
  <c r="F31" i="9"/>
  <c r="G31" i="9" s="1"/>
  <c r="H31" i="9" s="1"/>
  <c r="I31" i="9" s="1"/>
  <c r="J31" i="9" s="1"/>
  <c r="E30" i="1"/>
  <c r="E31" i="1" s="1"/>
  <c r="E31" i="11" s="1"/>
  <c r="E8" i="11" s="1"/>
  <c r="R42" i="1"/>
  <c r="H34" i="11"/>
  <c r="H11" i="11" s="1"/>
  <c r="G43" i="8"/>
  <c r="F36" i="11"/>
  <c r="F14" i="11" s="1"/>
  <c r="F5" i="10"/>
  <c r="G43" i="10"/>
  <c r="G38" i="11" s="1"/>
  <c r="G16" i="11" s="1"/>
  <c r="F4" i="10"/>
  <c r="I17" i="9"/>
  <c r="I29" i="11" s="1"/>
  <c r="I6" i="11" s="1"/>
  <c r="I17" i="10"/>
  <c r="I30" i="11" s="1"/>
  <c r="I7" i="11" s="1"/>
  <c r="G43" i="9"/>
  <c r="G37" i="11" s="1"/>
  <c r="G15" i="11" s="1"/>
  <c r="F4" i="9"/>
  <c r="F5" i="8" l="1"/>
  <c r="G31" i="8"/>
  <c r="G32" i="11" s="1"/>
  <c r="G9" i="11" s="1"/>
  <c r="H31" i="8"/>
  <c r="H32" i="11" s="1"/>
  <c r="H9" i="11" s="1"/>
  <c r="G5" i="8"/>
  <c r="F5" i="9"/>
  <c r="G33" i="11"/>
  <c r="G10" i="11" s="1"/>
  <c r="H33" i="11"/>
  <c r="H10" i="11" s="1"/>
  <c r="I17" i="8"/>
  <c r="I28" i="11" s="1"/>
  <c r="I5" i="11" s="1"/>
  <c r="F33" i="11"/>
  <c r="F10" i="11" s="1"/>
  <c r="K31" i="9"/>
  <c r="J33" i="11"/>
  <c r="J10" i="11" s="1"/>
  <c r="H43" i="8"/>
  <c r="G36" i="11"/>
  <c r="G14" i="11" s="1"/>
  <c r="G4" i="8"/>
  <c r="I33" i="11"/>
  <c r="I10" i="11" s="1"/>
  <c r="I34" i="11"/>
  <c r="I11" i="11" s="1"/>
  <c r="J31" i="10"/>
  <c r="J17" i="10"/>
  <c r="J30" i="11" s="1"/>
  <c r="J7" i="11" s="1"/>
  <c r="J17" i="9"/>
  <c r="J29" i="11" s="1"/>
  <c r="J6" i="11" s="1"/>
  <c r="G5" i="10"/>
  <c r="H43" i="10"/>
  <c r="H38" i="11" s="1"/>
  <c r="H16" i="11" s="1"/>
  <c r="G4" i="10"/>
  <c r="H43" i="9"/>
  <c r="H37" i="11" s="1"/>
  <c r="H15" i="11" s="1"/>
  <c r="G4" i="9"/>
  <c r="G5" i="9"/>
  <c r="I31" i="8" l="1"/>
  <c r="J31" i="8" s="1"/>
  <c r="J17" i="8"/>
  <c r="J28" i="11" s="1"/>
  <c r="J5" i="11" s="1"/>
  <c r="H5" i="8"/>
  <c r="J34" i="11"/>
  <c r="J11" i="11" s="1"/>
  <c r="K31" i="10"/>
  <c r="K33" i="11"/>
  <c r="K10" i="11" s="1"/>
  <c r="L31" i="9"/>
  <c r="I43" i="8"/>
  <c r="H36" i="11"/>
  <c r="H14" i="11" s="1"/>
  <c r="H4" i="8"/>
  <c r="H5" i="9"/>
  <c r="I43" i="9"/>
  <c r="I37" i="11" s="1"/>
  <c r="I15" i="11" s="1"/>
  <c r="H4" i="9"/>
  <c r="H5" i="10"/>
  <c r="I43" i="10"/>
  <c r="I38" i="11" s="1"/>
  <c r="I16" i="11" s="1"/>
  <c r="H4" i="10"/>
  <c r="K17" i="9"/>
  <c r="K29" i="11" s="1"/>
  <c r="K6" i="11" s="1"/>
  <c r="K17" i="10"/>
  <c r="K30" i="11" s="1"/>
  <c r="K7" i="11" s="1"/>
  <c r="I32" i="11" l="1"/>
  <c r="I9" i="11" s="1"/>
  <c r="K17" i="8"/>
  <c r="K28" i="11" s="1"/>
  <c r="K5" i="11" s="1"/>
  <c r="J32" i="11"/>
  <c r="J9" i="11" s="1"/>
  <c r="J43" i="8"/>
  <c r="J5" i="8" s="1"/>
  <c r="I36" i="11"/>
  <c r="I14" i="11" s="1"/>
  <c r="I4" i="8"/>
  <c r="K34" i="11"/>
  <c r="K11" i="11" s="1"/>
  <c r="L31" i="10"/>
  <c r="I5" i="8"/>
  <c r="M31" i="9"/>
  <c r="L33" i="11"/>
  <c r="L10" i="11" s="1"/>
  <c r="L17" i="8"/>
  <c r="L28" i="11" s="1"/>
  <c r="L5" i="11" s="1"/>
  <c r="J43" i="9"/>
  <c r="J37" i="11" s="1"/>
  <c r="J15" i="11" s="1"/>
  <c r="I5" i="9"/>
  <c r="I4" i="9"/>
  <c r="L17" i="10"/>
  <c r="L30" i="11" s="1"/>
  <c r="L7" i="11" s="1"/>
  <c r="L17" i="9"/>
  <c r="L29" i="11" s="1"/>
  <c r="L6" i="11" s="1"/>
  <c r="K31" i="8"/>
  <c r="J43" i="10"/>
  <c r="J38" i="11" s="1"/>
  <c r="J16" i="11" s="1"/>
  <c r="I5" i="10"/>
  <c r="I4" i="10"/>
  <c r="K32" i="11" l="1"/>
  <c r="K9" i="11" s="1"/>
  <c r="M33" i="11"/>
  <c r="M10" i="11" s="1"/>
  <c r="N31" i="9"/>
  <c r="L34" i="11"/>
  <c r="L11" i="11" s="1"/>
  <c r="M31" i="10"/>
  <c r="K43" i="8"/>
  <c r="J36" i="11"/>
  <c r="J14" i="11" s="1"/>
  <c r="J4" i="8"/>
  <c r="K43" i="10"/>
  <c r="K38" i="11" s="1"/>
  <c r="K16" i="11" s="1"/>
  <c r="J5" i="10"/>
  <c r="J4" i="10"/>
  <c r="M17" i="9"/>
  <c r="M29" i="11" s="1"/>
  <c r="M6" i="11" s="1"/>
  <c r="M17" i="10"/>
  <c r="M30" i="11" s="1"/>
  <c r="M7" i="11" s="1"/>
  <c r="L31" i="8"/>
  <c r="J5" i="9"/>
  <c r="K43" i="9"/>
  <c r="K37" i="11" s="1"/>
  <c r="K15" i="11" s="1"/>
  <c r="J4" i="9"/>
  <c r="M17" i="8"/>
  <c r="M28" i="11" s="1"/>
  <c r="M5" i="11" s="1"/>
  <c r="L32" i="11" l="1"/>
  <c r="L9" i="11" s="1"/>
  <c r="L43" i="8"/>
  <c r="L5" i="8" s="1"/>
  <c r="K36" i="11"/>
  <c r="K14" i="11" s="1"/>
  <c r="K4" i="8"/>
  <c r="O31" i="9"/>
  <c r="N33" i="11"/>
  <c r="N10" i="11" s="1"/>
  <c r="K5" i="8"/>
  <c r="M34" i="11"/>
  <c r="M11" i="11" s="1"/>
  <c r="N31" i="10"/>
  <c r="N17" i="8"/>
  <c r="N28" i="11" s="1"/>
  <c r="N5" i="11" s="1"/>
  <c r="M31" i="8"/>
  <c r="N17" i="10"/>
  <c r="N30" i="11" s="1"/>
  <c r="N7" i="11" s="1"/>
  <c r="N17" i="9"/>
  <c r="N29" i="11" s="1"/>
  <c r="N6" i="11" s="1"/>
  <c r="L43" i="9"/>
  <c r="L37" i="11" s="1"/>
  <c r="L15" i="11" s="1"/>
  <c r="K5" i="9"/>
  <c r="K4" i="9"/>
  <c r="L43" i="10"/>
  <c r="L38" i="11" s="1"/>
  <c r="L16" i="11" s="1"/>
  <c r="K5" i="10"/>
  <c r="K4" i="10"/>
  <c r="N34" i="11" l="1"/>
  <c r="N11" i="11" s="1"/>
  <c r="O31" i="10"/>
  <c r="O33" i="11"/>
  <c r="O10" i="11" s="1"/>
  <c r="P31" i="9"/>
  <c r="M32" i="11"/>
  <c r="M9" i="11" s="1"/>
  <c r="M43" i="8"/>
  <c r="M5" i="8" s="1"/>
  <c r="L36" i="11"/>
  <c r="L14" i="11" s="1"/>
  <c r="L4" i="8"/>
  <c r="M43" i="10"/>
  <c r="M38" i="11" s="1"/>
  <c r="M16" i="11" s="1"/>
  <c r="L5" i="10"/>
  <c r="L4" i="10"/>
  <c r="O17" i="8"/>
  <c r="O28" i="11" s="1"/>
  <c r="O5" i="11" s="1"/>
  <c r="L5" i="9"/>
  <c r="M43" i="9"/>
  <c r="M37" i="11" s="1"/>
  <c r="M15" i="11" s="1"/>
  <c r="L4" i="9"/>
  <c r="O17" i="9"/>
  <c r="O29" i="11" s="1"/>
  <c r="O6" i="11" s="1"/>
  <c r="O17" i="10"/>
  <c r="O30" i="11" s="1"/>
  <c r="O7" i="11" s="1"/>
  <c r="N31" i="8"/>
  <c r="N43" i="8" l="1"/>
  <c r="N5" i="8" s="1"/>
  <c r="M36" i="11"/>
  <c r="M14" i="11" s="1"/>
  <c r="M4" i="8"/>
  <c r="O34" i="11"/>
  <c r="O11" i="11" s="1"/>
  <c r="P31" i="10"/>
  <c r="N32" i="11"/>
  <c r="N9" i="11" s="1"/>
  <c r="Q31" i="9"/>
  <c r="P33" i="11"/>
  <c r="P10" i="11" s="1"/>
  <c r="O31" i="8"/>
  <c r="P17" i="8"/>
  <c r="P28" i="11" s="1"/>
  <c r="P5" i="11" s="1"/>
  <c r="P17" i="10"/>
  <c r="P30" i="11" s="1"/>
  <c r="P7" i="11" s="1"/>
  <c r="P17" i="9"/>
  <c r="P29" i="11" s="1"/>
  <c r="P6" i="11" s="1"/>
  <c r="N43" i="9"/>
  <c r="N37" i="11" s="1"/>
  <c r="N15" i="11" s="1"/>
  <c r="M5" i="9"/>
  <c r="M4" i="9"/>
  <c r="N43" i="10"/>
  <c r="N38" i="11" s="1"/>
  <c r="N16" i="11" s="1"/>
  <c r="M5" i="10"/>
  <c r="M4" i="10"/>
  <c r="P34" i="11" l="1"/>
  <c r="P11" i="11" s="1"/>
  <c r="Q31" i="10"/>
  <c r="O32" i="11"/>
  <c r="O9" i="11" s="1"/>
  <c r="Q33" i="11"/>
  <c r="Q10" i="11" s="1"/>
  <c r="R31" i="9"/>
  <c r="O43" i="8"/>
  <c r="N36" i="11"/>
  <c r="N14" i="11" s="1"/>
  <c r="N4" i="8"/>
  <c r="O43" i="10"/>
  <c r="O38" i="11" s="1"/>
  <c r="O16" i="11" s="1"/>
  <c r="N5" i="10"/>
  <c r="N4" i="10"/>
  <c r="Q17" i="8"/>
  <c r="Q28" i="11" s="1"/>
  <c r="Q5" i="11" s="1"/>
  <c r="N5" i="9"/>
  <c r="O43" i="9"/>
  <c r="O37" i="11" s="1"/>
  <c r="O15" i="11" s="1"/>
  <c r="N4" i="9"/>
  <c r="Q17" i="9"/>
  <c r="Q29" i="11" s="1"/>
  <c r="Q6" i="11" s="1"/>
  <c r="Q17" i="10"/>
  <c r="Q30" i="11" s="1"/>
  <c r="Q7" i="11" s="1"/>
  <c r="P31" i="8"/>
  <c r="P32" i="11" l="1"/>
  <c r="P9" i="11" s="1"/>
  <c r="P43" i="8"/>
  <c r="P5" i="8" s="1"/>
  <c r="O36" i="11"/>
  <c r="O14" i="11" s="1"/>
  <c r="O4" i="8"/>
  <c r="O5" i="8"/>
  <c r="S31" i="9"/>
  <c r="R33" i="11"/>
  <c r="R10" i="11" s="1"/>
  <c r="Q34" i="11"/>
  <c r="Q11" i="11" s="1"/>
  <c r="R31" i="10"/>
  <c r="R17" i="8"/>
  <c r="R28" i="11" s="1"/>
  <c r="R5" i="11" s="1"/>
  <c r="Q31" i="8"/>
  <c r="R17" i="10"/>
  <c r="R30" i="11" s="1"/>
  <c r="R7" i="11" s="1"/>
  <c r="R17" i="9"/>
  <c r="R29" i="11" s="1"/>
  <c r="R6" i="11" s="1"/>
  <c r="P43" i="9"/>
  <c r="P37" i="11" s="1"/>
  <c r="P15" i="11" s="1"/>
  <c r="O5" i="9"/>
  <c r="O4" i="9"/>
  <c r="P43" i="10"/>
  <c r="P38" i="11" s="1"/>
  <c r="P16" i="11" s="1"/>
  <c r="O5" i="10"/>
  <c r="O4" i="10"/>
  <c r="S33" i="11" l="1"/>
  <c r="S10" i="11" s="1"/>
  <c r="T31" i="9"/>
  <c r="Q32" i="11"/>
  <c r="Q9" i="11" s="1"/>
  <c r="R34" i="11"/>
  <c r="R11" i="11" s="1"/>
  <c r="S31" i="10"/>
  <c r="Q43" i="8"/>
  <c r="P36" i="11"/>
  <c r="P14" i="11" s="1"/>
  <c r="P4" i="8"/>
  <c r="Q43" i="10"/>
  <c r="Q38" i="11" s="1"/>
  <c r="Q16" i="11" s="1"/>
  <c r="P5" i="10"/>
  <c r="P4" i="10"/>
  <c r="R31" i="8"/>
  <c r="P5" i="9"/>
  <c r="Q43" i="9"/>
  <c r="Q37" i="11" s="1"/>
  <c r="Q15" i="11" s="1"/>
  <c r="P4" i="9"/>
  <c r="S17" i="9"/>
  <c r="S29" i="11" s="1"/>
  <c r="S6" i="11" s="1"/>
  <c r="S17" i="10"/>
  <c r="S30" i="11" s="1"/>
  <c r="S7" i="11" s="1"/>
  <c r="S17" i="8"/>
  <c r="S28" i="11" s="1"/>
  <c r="S5" i="11" s="1"/>
  <c r="R43" i="8" l="1"/>
  <c r="R5" i="8" s="1"/>
  <c r="Q36" i="11"/>
  <c r="Q14" i="11" s="1"/>
  <c r="Q4" i="8"/>
  <c r="Q5" i="8"/>
  <c r="T31" i="10"/>
  <c r="S34" i="11"/>
  <c r="S11" i="11" s="1"/>
  <c r="R32" i="11"/>
  <c r="R9" i="11" s="1"/>
  <c r="U31" i="9"/>
  <c r="T33" i="11"/>
  <c r="T10" i="11" s="1"/>
  <c r="S31" i="8"/>
  <c r="T17" i="8"/>
  <c r="T28" i="11" s="1"/>
  <c r="T5" i="11" s="1"/>
  <c r="T17" i="10"/>
  <c r="T30" i="11" s="1"/>
  <c r="T7" i="11" s="1"/>
  <c r="T17" i="9"/>
  <c r="T29" i="11" s="1"/>
  <c r="T6" i="11" s="1"/>
  <c r="R43" i="9"/>
  <c r="R37" i="11" s="1"/>
  <c r="R15" i="11" s="1"/>
  <c r="Q5" i="9"/>
  <c r="Q4" i="9"/>
  <c r="R43" i="10"/>
  <c r="R38" i="11" s="1"/>
  <c r="R16" i="11" s="1"/>
  <c r="Q5" i="10"/>
  <c r="Q4" i="10"/>
  <c r="U31" i="10" l="1"/>
  <c r="T34" i="11"/>
  <c r="T11" i="11" s="1"/>
  <c r="S32" i="11"/>
  <c r="S9" i="11" s="1"/>
  <c r="U33" i="11"/>
  <c r="U10" i="11" s="1"/>
  <c r="V31" i="9"/>
  <c r="S43" i="8"/>
  <c r="S5" i="8" s="1"/>
  <c r="R36" i="11"/>
  <c r="R14" i="11" s="1"/>
  <c r="R4" i="8"/>
  <c r="S43" i="10"/>
  <c r="S38" i="11" s="1"/>
  <c r="S16" i="11" s="1"/>
  <c r="R5" i="10"/>
  <c r="R4" i="10"/>
  <c r="T31" i="8"/>
  <c r="R5" i="9"/>
  <c r="S43" i="9"/>
  <c r="S37" i="11" s="1"/>
  <c r="S15" i="11" s="1"/>
  <c r="R4" i="9"/>
  <c r="U17" i="9"/>
  <c r="U29" i="11" s="1"/>
  <c r="U6" i="11" s="1"/>
  <c r="U17" i="10"/>
  <c r="U30" i="11" s="1"/>
  <c r="U7" i="11" s="1"/>
  <c r="U17" i="8"/>
  <c r="U28" i="11" s="1"/>
  <c r="U5" i="11" s="1"/>
  <c r="V33" i="11" l="1"/>
  <c r="V10" i="11" s="1"/>
  <c r="T32" i="11"/>
  <c r="T9" i="11" s="1"/>
  <c r="T43" i="8"/>
  <c r="S36" i="11"/>
  <c r="S14" i="11" s="1"/>
  <c r="S4" i="8"/>
  <c r="V31" i="10"/>
  <c r="U34" i="11"/>
  <c r="U11" i="11" s="1"/>
  <c r="V17" i="8"/>
  <c r="U31" i="8"/>
  <c r="V17" i="10"/>
  <c r="V30" i="11" s="1"/>
  <c r="V7" i="11" s="1"/>
  <c r="V17" i="9"/>
  <c r="V29" i="11" s="1"/>
  <c r="V6" i="11" s="1"/>
  <c r="T43" i="9"/>
  <c r="T37" i="11" s="1"/>
  <c r="T15" i="11" s="1"/>
  <c r="S5" i="9"/>
  <c r="S4" i="9"/>
  <c r="S5" i="10"/>
  <c r="T43" i="10"/>
  <c r="T38" i="11" s="1"/>
  <c r="T16" i="11" s="1"/>
  <c r="S4" i="10"/>
  <c r="U43" i="8" l="1"/>
  <c r="U5" i="8" s="1"/>
  <c r="T36" i="11"/>
  <c r="T14" i="11" s="1"/>
  <c r="T4" i="8"/>
  <c r="T5" i="8"/>
  <c r="V28" i="11"/>
  <c r="V5" i="11" s="1"/>
  <c r="V34" i="11"/>
  <c r="V11" i="11" s="1"/>
  <c r="U32" i="11"/>
  <c r="U9" i="11" s="1"/>
  <c r="T5" i="10"/>
  <c r="U43" i="10"/>
  <c r="U38" i="11" s="1"/>
  <c r="U16" i="11" s="1"/>
  <c r="T4" i="10"/>
  <c r="T5" i="9"/>
  <c r="U43" i="9"/>
  <c r="U37" i="11" s="1"/>
  <c r="U15" i="11" s="1"/>
  <c r="T4" i="9"/>
  <c r="V31" i="8"/>
  <c r="V43" i="8" l="1"/>
  <c r="U36" i="11"/>
  <c r="U14" i="11" s="1"/>
  <c r="U4" i="8"/>
  <c r="V32" i="11"/>
  <c r="V9" i="11" s="1"/>
  <c r="U5" i="10"/>
  <c r="V43" i="10"/>
  <c r="V38" i="11" s="1"/>
  <c r="V16" i="11" s="1"/>
  <c r="U4" i="10"/>
  <c r="U5" i="9"/>
  <c r="V43" i="9"/>
  <c r="V37" i="11" s="1"/>
  <c r="V15" i="11" s="1"/>
  <c r="U4" i="9"/>
  <c r="V36" i="11" l="1"/>
  <c r="V14" i="11" s="1"/>
  <c r="V4" i="8"/>
  <c r="V5" i="8"/>
  <c r="V4" i="10"/>
  <c r="V5" i="10"/>
  <c r="V4" i="9"/>
  <c r="V5" i="9"/>
  <c r="E16" i="1" l="1"/>
  <c r="E17" i="1" s="1"/>
  <c r="F17" i="1" l="1"/>
  <c r="F27" i="11" s="1"/>
  <c r="F4" i="11" s="1"/>
  <c r="E27" i="11"/>
  <c r="E4" i="11" s="1"/>
  <c r="E12" i="11" s="1"/>
  <c r="G17" i="1" l="1"/>
  <c r="H30" i="1" s="1"/>
  <c r="G27" i="11" l="1"/>
  <c r="G4" i="11" s="1"/>
  <c r="H17" i="1"/>
  <c r="H27" i="11" s="1"/>
  <c r="H4" i="11" s="1"/>
  <c r="G30" i="1"/>
  <c r="F30" i="1"/>
  <c r="F31" i="1" s="1"/>
  <c r="F31" i="11" s="1"/>
  <c r="F8" i="11" s="1"/>
  <c r="F12" i="11" s="1"/>
  <c r="I17" i="1" l="1"/>
  <c r="J17" i="1" s="1"/>
  <c r="G31" i="1"/>
  <c r="G31" i="11" s="1"/>
  <c r="G8" i="11" s="1"/>
  <c r="G12" i="11" s="1"/>
  <c r="I30" i="1"/>
  <c r="I27" i="11" l="1"/>
  <c r="I4" i="11" s="1"/>
  <c r="H31" i="1"/>
  <c r="I31" i="1" s="1"/>
  <c r="J27" i="11"/>
  <c r="J4" i="11" s="1"/>
  <c r="K17" i="1"/>
  <c r="H31" i="11" l="1"/>
  <c r="H8" i="11" s="1"/>
  <c r="H12" i="11" s="1"/>
  <c r="I31" i="11"/>
  <c r="I8" i="11" s="1"/>
  <c r="I12" i="11" s="1"/>
  <c r="J31" i="1"/>
  <c r="K27" i="11"/>
  <c r="K4" i="11" s="1"/>
  <c r="L17" i="1"/>
  <c r="J31" i="11" l="1"/>
  <c r="J8" i="11" s="1"/>
  <c r="J12" i="11" s="1"/>
  <c r="K31" i="1"/>
  <c r="L27" i="11"/>
  <c r="L4" i="11" s="1"/>
  <c r="M17" i="1"/>
  <c r="K31" i="11" l="1"/>
  <c r="K8" i="11" s="1"/>
  <c r="K12" i="11" s="1"/>
  <c r="L31" i="1"/>
  <c r="N17" i="1"/>
  <c r="M27" i="11"/>
  <c r="M4" i="11" s="1"/>
  <c r="L31" i="11" l="1"/>
  <c r="L8" i="11" s="1"/>
  <c r="L12" i="11" s="1"/>
  <c r="M31" i="1"/>
  <c r="N27" i="11"/>
  <c r="N4" i="11" s="1"/>
  <c r="O17" i="1"/>
  <c r="M31" i="11" l="1"/>
  <c r="M8" i="11" s="1"/>
  <c r="M12" i="11" s="1"/>
  <c r="N31" i="1"/>
  <c r="P17" i="1"/>
  <c r="O27" i="11"/>
  <c r="O4" i="11" s="1"/>
  <c r="N31" i="11" l="1"/>
  <c r="N8" i="11" s="1"/>
  <c r="N12" i="11" s="1"/>
  <c r="O31" i="1"/>
  <c r="Q17" i="1"/>
  <c r="P27" i="11"/>
  <c r="P4" i="11" s="1"/>
  <c r="O31" i="11" l="1"/>
  <c r="O8" i="11" s="1"/>
  <c r="O12" i="11" s="1"/>
  <c r="P31" i="1"/>
  <c r="R17" i="1"/>
  <c r="Q27" i="11"/>
  <c r="Q4" i="11" s="1"/>
  <c r="P31" i="11" l="1"/>
  <c r="P8" i="11" s="1"/>
  <c r="P12" i="11" s="1"/>
  <c r="Q31" i="1"/>
  <c r="R27" i="11"/>
  <c r="R4" i="11" s="1"/>
  <c r="S17" i="1"/>
  <c r="R31" i="1" l="1"/>
  <c r="Q31" i="11"/>
  <c r="Q8" i="11" s="1"/>
  <c r="Q12" i="11" s="1"/>
  <c r="S27" i="11"/>
  <c r="S4" i="11" s="1"/>
  <c r="T17" i="1"/>
  <c r="R31" i="11" l="1"/>
  <c r="R8" i="11" s="1"/>
  <c r="R12" i="11" s="1"/>
  <c r="S31" i="1"/>
  <c r="U17" i="1"/>
  <c r="T27" i="11"/>
  <c r="T4" i="11" s="1"/>
  <c r="S31" i="11" l="1"/>
  <c r="S8" i="11" s="1"/>
  <c r="S12" i="11" s="1"/>
  <c r="T31" i="1"/>
  <c r="U27" i="11"/>
  <c r="U4" i="11" s="1"/>
  <c r="V17" i="1"/>
  <c r="U31" i="1" l="1"/>
  <c r="T31" i="11"/>
  <c r="T8" i="11" s="1"/>
  <c r="T12" i="11" s="1"/>
  <c r="V27" i="11"/>
  <c r="V4" i="11" s="1"/>
  <c r="S42" i="1"/>
  <c r="U31" i="11" l="1"/>
  <c r="U8" i="11" s="1"/>
  <c r="U12" i="11" s="1"/>
  <c r="V31" i="1"/>
  <c r="V31" i="11" s="1"/>
  <c r="V8" i="11" s="1"/>
  <c r="V12" i="11" s="1"/>
  <c r="U42" i="1"/>
  <c r="T42" i="1"/>
  <c r="C42" i="1"/>
  <c r="C43" i="1" s="1"/>
  <c r="C5" i="1" s="1"/>
  <c r="C35" i="11" l="1"/>
  <c r="C13" i="11" s="1"/>
  <c r="C17" i="11" s="1"/>
  <c r="C18" i="11" s="1"/>
  <c r="C4" i="1"/>
  <c r="D43" i="1"/>
  <c r="D5" i="1" l="1"/>
  <c r="D4" i="1"/>
  <c r="D35" i="11"/>
  <c r="D13" i="11" s="1"/>
  <c r="D17" i="11" s="1"/>
  <c r="D18" i="11" s="1"/>
  <c r="E43" i="1"/>
  <c r="C20" i="11" l="1"/>
  <c r="C21" i="11"/>
  <c r="E5" i="1"/>
  <c r="F43" i="1"/>
  <c r="E4" i="1"/>
  <c r="E35" i="11"/>
  <c r="E13" i="11" s="1"/>
  <c r="E17" i="11" s="1"/>
  <c r="C22" i="11" l="1"/>
  <c r="E18" i="11"/>
  <c r="D20" i="11" s="1"/>
  <c r="F5" i="1"/>
  <c r="F35" i="11"/>
  <c r="F13" i="11" s="1"/>
  <c r="F17" i="11" s="1"/>
  <c r="F18" i="11" s="1"/>
  <c r="F4" i="1"/>
  <c r="G43" i="1"/>
  <c r="C23" i="11" l="1"/>
  <c r="C24" i="11" s="1"/>
  <c r="E20" i="11"/>
  <c r="E21" i="11"/>
  <c r="D21" i="11"/>
  <c r="D22" i="11" s="1"/>
  <c r="D23" i="11" s="1"/>
  <c r="G5" i="1"/>
  <c r="H43" i="1"/>
  <c r="G4" i="1"/>
  <c r="G35" i="11"/>
  <c r="G13" i="11" s="1"/>
  <c r="G17" i="11" s="1"/>
  <c r="G18" i="11" s="1"/>
  <c r="F21" i="11" s="1"/>
  <c r="E22" i="11" l="1"/>
  <c r="D24" i="11"/>
  <c r="F20" i="11"/>
  <c r="F22" i="11" s="1"/>
  <c r="H5" i="1"/>
  <c r="H35" i="11"/>
  <c r="H13" i="11" s="1"/>
  <c r="H17" i="11" s="1"/>
  <c r="H18" i="11" s="1"/>
  <c r="H4" i="1"/>
  <c r="I43" i="1"/>
  <c r="F23" i="11" l="1"/>
  <c r="F24" i="11" s="1"/>
  <c r="E23" i="11"/>
  <c r="E24" i="11" s="1"/>
  <c r="G20" i="11"/>
  <c r="G21" i="11"/>
  <c r="I5" i="1"/>
  <c r="J43" i="1"/>
  <c r="I4" i="1"/>
  <c r="I35" i="11"/>
  <c r="I13" i="11" s="1"/>
  <c r="I17" i="11" s="1"/>
  <c r="I18" i="11" s="1"/>
  <c r="G22" i="11" l="1"/>
  <c r="H20" i="11"/>
  <c r="H21" i="11"/>
  <c r="J5" i="1"/>
  <c r="J35" i="11"/>
  <c r="J13" i="11" s="1"/>
  <c r="J17" i="11" s="1"/>
  <c r="J18" i="11" s="1"/>
  <c r="J4" i="1"/>
  <c r="K43" i="1"/>
  <c r="G23" i="11" l="1"/>
  <c r="G24" i="11" s="1"/>
  <c r="H22" i="11"/>
  <c r="I21" i="11"/>
  <c r="I20" i="11"/>
  <c r="K5" i="1"/>
  <c r="L43" i="1"/>
  <c r="K4" i="1"/>
  <c r="K35" i="11"/>
  <c r="K13" i="11" s="1"/>
  <c r="K17" i="11" s="1"/>
  <c r="K18" i="11" s="1"/>
  <c r="H23" i="11" l="1"/>
  <c r="H24" i="11" s="1"/>
  <c r="I22" i="11"/>
  <c r="J21" i="11"/>
  <c r="J20" i="11"/>
  <c r="L5" i="1"/>
  <c r="L35" i="11"/>
  <c r="L13" i="11" s="1"/>
  <c r="L17" i="11" s="1"/>
  <c r="L18" i="11" s="1"/>
  <c r="L4" i="1"/>
  <c r="M43" i="1"/>
  <c r="I23" i="11" l="1"/>
  <c r="I24" i="11" s="1"/>
  <c r="J22" i="11"/>
  <c r="K21" i="11"/>
  <c r="K20" i="11"/>
  <c r="M5" i="1"/>
  <c r="N43" i="1"/>
  <c r="M4" i="1"/>
  <c r="M35" i="11"/>
  <c r="M13" i="11" s="1"/>
  <c r="M17" i="11" s="1"/>
  <c r="M18" i="11" s="1"/>
  <c r="J23" i="11" l="1"/>
  <c r="J24" i="11" s="1"/>
  <c r="K22" i="11"/>
  <c r="L21" i="11"/>
  <c r="L20" i="11"/>
  <c r="N5" i="1"/>
  <c r="N35" i="11"/>
  <c r="N13" i="11" s="1"/>
  <c r="N17" i="11" s="1"/>
  <c r="N18" i="11" s="1"/>
  <c r="N4" i="1"/>
  <c r="O43" i="1"/>
  <c r="K23" i="11" l="1"/>
  <c r="K24" i="11" s="1"/>
  <c r="L22" i="11"/>
  <c r="M21" i="11"/>
  <c r="M20" i="11"/>
  <c r="O5" i="1"/>
  <c r="P43" i="1"/>
  <c r="O4" i="1"/>
  <c r="O35" i="11"/>
  <c r="O13" i="11" s="1"/>
  <c r="O17" i="11" s="1"/>
  <c r="O18" i="11" s="1"/>
  <c r="N21" i="11" s="1"/>
  <c r="L23" i="11" l="1"/>
  <c r="L24" i="11" s="1"/>
  <c r="M22" i="11"/>
  <c r="N20" i="11"/>
  <c r="N22" i="11" s="1"/>
  <c r="P5" i="1"/>
  <c r="P35" i="11"/>
  <c r="P13" i="11" s="1"/>
  <c r="P17" i="11" s="1"/>
  <c r="P18" i="11" s="1"/>
  <c r="P4" i="1"/>
  <c r="Q43" i="1"/>
  <c r="N23" i="11" l="1"/>
  <c r="N24" i="11" s="1"/>
  <c r="M23" i="11"/>
  <c r="M24" i="11" s="1"/>
  <c r="O21" i="11"/>
  <c r="O20" i="11"/>
  <c r="Q5" i="1"/>
  <c r="R43" i="1"/>
  <c r="Q4" i="1"/>
  <c r="Q35" i="11"/>
  <c r="Q13" i="11" s="1"/>
  <c r="Q17" i="11" s="1"/>
  <c r="Q18" i="11" s="1"/>
  <c r="O22" i="11" l="1"/>
  <c r="P21" i="11"/>
  <c r="P20" i="11"/>
  <c r="R5" i="1"/>
  <c r="R35" i="11"/>
  <c r="R13" i="11" s="1"/>
  <c r="R17" i="11" s="1"/>
  <c r="R18" i="11" s="1"/>
  <c r="R4" i="1"/>
  <c r="S43" i="1"/>
  <c r="O23" i="11" l="1"/>
  <c r="O24" i="11" s="1"/>
  <c r="P22" i="11"/>
  <c r="Q21" i="11"/>
  <c r="Q20" i="11"/>
  <c r="S5" i="1"/>
  <c r="T43" i="1"/>
  <c r="S4" i="1"/>
  <c r="S35" i="11"/>
  <c r="S13" i="11" s="1"/>
  <c r="S17" i="11" s="1"/>
  <c r="S18" i="11" s="1"/>
  <c r="P23" i="11" l="1"/>
  <c r="P24" i="11" s="1"/>
  <c r="Q22" i="11"/>
  <c r="R21" i="11"/>
  <c r="R20" i="11"/>
  <c r="T4" i="1"/>
  <c r="T35" i="11"/>
  <c r="T13" i="11" s="1"/>
  <c r="T17" i="11" s="1"/>
  <c r="T18" i="11" s="1"/>
  <c r="T5" i="1"/>
  <c r="U43" i="1"/>
  <c r="Q23" i="11" l="1"/>
  <c r="Q24" i="11" s="1"/>
  <c r="R22" i="11"/>
  <c r="S21" i="11"/>
  <c r="S20" i="11"/>
  <c r="U5" i="1"/>
  <c r="U35" i="11"/>
  <c r="U13" i="11" s="1"/>
  <c r="U17" i="11" s="1"/>
  <c r="U18" i="11" s="1"/>
  <c r="V43" i="1"/>
  <c r="U4" i="1"/>
  <c r="R23" i="11" l="1"/>
  <c r="R24" i="11" s="1"/>
  <c r="S22" i="11"/>
  <c r="T21" i="11"/>
  <c r="T20" i="11"/>
  <c r="V4" i="1"/>
  <c r="V5" i="1"/>
  <c r="V35" i="11"/>
  <c r="V13" i="11" s="1"/>
  <c r="V17" i="11" s="1"/>
  <c r="V18" i="11" s="1"/>
  <c r="S23" i="11" l="1"/>
  <c r="S24" i="11" s="1"/>
  <c r="T22" i="11"/>
  <c r="V20" i="11"/>
  <c r="V21" i="11"/>
  <c r="U21" i="11"/>
  <c r="U20" i="11"/>
  <c r="T23" i="11" l="1"/>
  <c r="T24" i="11" s="1"/>
  <c r="V22" i="11"/>
  <c r="U22" i="11"/>
  <c r="U23" i="11" l="1"/>
  <c r="U24" i="11" s="1"/>
  <c r="V23" i="11"/>
  <c r="V24" i="11" s="1"/>
  <c r="B24" i="11" l="1"/>
  <c r="C25" i="6" s="1"/>
</calcChain>
</file>

<file path=xl/comments1.xml><?xml version="1.0" encoding="utf-8"?>
<comments xmlns="http://schemas.openxmlformats.org/spreadsheetml/2006/main">
  <authors>
    <author>Christian Harting</author>
  </authors>
  <commentList>
    <comment ref="G41" authorId="0" shapeId="0">
      <text>
        <r>
          <rPr>
            <b/>
            <sz val="9"/>
            <color indexed="81"/>
            <rFont val="Tahoma"/>
            <family val="2"/>
          </rPr>
          <t>Christian Harting:</t>
        </r>
        <r>
          <rPr>
            <sz val="9"/>
            <color indexed="81"/>
            <rFont val="Tahoma"/>
            <family val="2"/>
          </rPr>
          <t xml:space="preserve">
Bei Ersetzen von T5 durch LED ist es einfacher, statt des Umbaus der Leuchte auf LED-Belange gleich die ganze Leuchte zu ersetzen. 
Die Kosten für eine neue Leuchte müssen deshalb hier zugunsten der T5 </t>
        </r>
        <r>
          <rPr>
            <b/>
            <sz val="9"/>
            <color indexed="81"/>
            <rFont val="Tahoma"/>
            <family val="2"/>
          </rPr>
          <t xml:space="preserve">mit einem </t>
        </r>
        <r>
          <rPr>
            <b/>
            <sz val="12"/>
            <color indexed="10"/>
            <rFont val="Tahoma"/>
            <family val="2"/>
          </rPr>
          <t>NEGATIVEN Betrag</t>
        </r>
        <r>
          <rPr>
            <b/>
            <sz val="9"/>
            <color indexed="81"/>
            <rFont val="Tahoma"/>
            <family val="2"/>
          </rPr>
          <t xml:space="preserve"> angegeben werden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<sst xmlns="http://schemas.openxmlformats.org/spreadsheetml/2006/main" count="165" uniqueCount="57">
  <si>
    <t>T8</t>
  </si>
  <si>
    <t>T5</t>
  </si>
  <si>
    <t>LED</t>
  </si>
  <si>
    <t>Stromverbrauch in W</t>
  </si>
  <si>
    <t>Betriebszeit in h</t>
  </si>
  <si>
    <t>Stromkosten in €/h</t>
  </si>
  <si>
    <t>Stomkosten:</t>
  </si>
  <si>
    <t>Kosten für neue Röhren</t>
  </si>
  <si>
    <t>Fassung</t>
  </si>
  <si>
    <t>kummuliert</t>
  </si>
  <si>
    <t>in Summe</t>
  </si>
  <si>
    <t>LED zu T8</t>
  </si>
  <si>
    <t>LED zu T5</t>
  </si>
  <si>
    <t>Brenndauer pro Tag [h]</t>
  </si>
  <si>
    <t>Brenntage pro Jahr [d]</t>
  </si>
  <si>
    <t>Betriebszeit [h]:</t>
  </si>
  <si>
    <t>Stromkosten [€/kWh]:</t>
  </si>
  <si>
    <t>angenommene Preissteigerung</t>
  </si>
  <si>
    <t>Vergleichsrechnung Leuchtstoffröhre T8/T5 zu LED</t>
  </si>
  <si>
    <t>Ergebnis bei Länge:</t>
  </si>
  <si>
    <t>projektspezifische Kennzahlen</t>
  </si>
  <si>
    <t>Preis</t>
  </si>
  <si>
    <t>Watt</t>
  </si>
  <si>
    <t>Montage</t>
  </si>
  <si>
    <t>Röhre</t>
  </si>
  <si>
    <t>EVG</t>
  </si>
  <si>
    <t>Summe</t>
  </si>
  <si>
    <t>Leuchtmittel</t>
  </si>
  <si>
    <t>Zeit</t>
  </si>
  <si>
    <t>Art</t>
  </si>
  <si>
    <t>Anzahl</t>
  </si>
  <si>
    <t>ALLE</t>
  </si>
  <si>
    <t>pro</t>
  </si>
  <si>
    <t>Einsparung</t>
  </si>
  <si>
    <t>Kosten Leuchtstoffröhren</t>
  </si>
  <si>
    <t>Kosten LED</t>
  </si>
  <si>
    <t>Länge</t>
  </si>
  <si>
    <t>Facility-excellence</t>
  </si>
  <si>
    <t>Projekt:</t>
  </si>
  <si>
    <r>
      <rPr>
        <b/>
        <sz val="24"/>
        <rFont val="Arial"/>
        <family val="2"/>
      </rPr>
      <t xml:space="preserve">Amortisationsrechner </t>
    </r>
    <r>
      <rPr>
        <b/>
        <sz val="14"/>
        <rFont val="Arial"/>
        <family val="2"/>
      </rPr>
      <t xml:space="preserve">
</t>
    </r>
    <r>
      <rPr>
        <b/>
        <sz val="16"/>
        <rFont val="Arial"/>
        <family val="2"/>
      </rPr>
      <t>Leuchtstoffröhren T5/T8 vs. LED</t>
    </r>
  </si>
  <si>
    <t>Musterfirma</t>
  </si>
  <si>
    <t>angenommene Preissteigerung Strom (p.a.):</t>
  </si>
  <si>
    <t>Anzahl Leuchtmittel</t>
  </si>
  <si>
    <t>Berechnung Amortisation Leuchtstoffröhren T8/T5 vs. LED</t>
  </si>
  <si>
    <t>Die gelb unterlegten Felder 
bitte mit eigenen Daten füllen.</t>
  </si>
  <si>
    <t>angenommene Lebensdauer LED's:</t>
  </si>
  <si>
    <t>angenommener Preisverfall LED's:</t>
  </si>
  <si>
    <t>Stundensatz Montagearbeiten:</t>
  </si>
  <si>
    <t>Betriebszeit in h kumuliert</t>
  </si>
  <si>
    <t>angenommene Lebensdauer T8:</t>
  </si>
  <si>
    <t>angenommene Lebensdauer T5:</t>
  </si>
  <si>
    <t>Leuchtmittel: Wattagen + Preise</t>
  </si>
  <si>
    <t>Leuchte</t>
  </si>
  <si>
    <t>LED Tube</t>
  </si>
  <si>
    <t>ROI</t>
  </si>
  <si>
    <t>Jahre in Prozent</t>
  </si>
  <si>
    <r>
      <rPr>
        <b/>
        <sz val="12"/>
        <rFont val="Arial"/>
        <family val="2"/>
      </rPr>
      <t>ROI</t>
    </r>
    <r>
      <rPr>
        <b/>
        <sz val="11"/>
        <rFont val="Arial"/>
        <family val="2"/>
      </rPr>
      <t xml:space="preserve">
</t>
    </r>
    <r>
      <rPr>
        <b/>
        <u/>
        <sz val="10"/>
        <rFont val="Arial"/>
        <family val="2"/>
      </rPr>
      <t>Return on Invest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</si>
</sst>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€&quot;_-;\-* #,##0.00\ &quot;€&quot;_-;_-* &quot;-&quot;??\ &quot;€&quot;_-;_-@_-"/>
    <numFmt numFmtId="164" formatCode="0.000"/>
    <numFmt numFmtId="165" formatCode="0\ &quot;W&quot;"/>
    <numFmt numFmtId="166" formatCode="#,##0\ &quot;h&quot;"/>
    <numFmt numFmtId="167" formatCode="0.000\ &quot;€/h&quot;"/>
    <numFmt numFmtId="168" formatCode="0\ &quot;Tg.&quot;"/>
    <numFmt numFmtId="169" formatCode="0.00\ &quot;€/kWh&quot;"/>
    <numFmt numFmtId="170" formatCode="#,##0\ &quot;mm&quot;"/>
    <numFmt numFmtId="171" formatCode="&quot;Jahr&quot;\ 0"/>
    <numFmt numFmtId="172" formatCode="0.00\ &quot;€/h&quot;"/>
    <numFmt numFmtId="173" formatCode="&quot;Montage:&quot;\ 0\ &quot;Minuten&quot;"/>
    <numFmt numFmtId="174" formatCode="#,##0\ &quot;min&quot;"/>
    <numFmt numFmtId="175" formatCode="#,##0\ &quot;St.&quot;"/>
    <numFmt numFmtId="176" formatCode="0.00\ &quot;Jahre&quot;"/>
    <numFmt numFmtId="177" formatCode="&quot;Version v&quot;00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24"/>
      <color theme="0"/>
      <name val="Arial"/>
      <family val="2"/>
    </font>
    <font>
      <sz val="24"/>
      <color theme="0"/>
      <name val="Arial"/>
      <family val="2"/>
    </font>
    <font>
      <b/>
      <sz val="12"/>
      <color theme="0"/>
      <name val="Arial"/>
      <family val="2"/>
    </font>
    <font>
      <sz val="4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20"/>
      <name val="Arial"/>
      <family val="2"/>
    </font>
    <font>
      <sz val="4"/>
      <color theme="0" tint="-0.14999847407452621"/>
      <name val="Arial"/>
      <family val="2"/>
    </font>
    <font>
      <b/>
      <sz val="11"/>
      <color rgb="FFFF0000"/>
      <name val="Arial"/>
      <family val="2"/>
    </font>
    <font>
      <sz val="6"/>
      <color theme="0" tint="-0.14999847407452621"/>
      <name val="Arial"/>
      <family val="2"/>
    </font>
    <font>
      <b/>
      <sz val="11"/>
      <color rgb="FFFF660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1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99FF"/>
        <bgColor indexed="64"/>
      </patternFill>
    </fill>
    <fill>
      <gradientFill degree="270">
        <stop position="0">
          <color theme="0"/>
        </stop>
        <stop position="1">
          <color theme="4" tint="0.40000610370189521"/>
        </stop>
      </gradientFill>
    </fill>
    <fill>
      <patternFill patternType="solid">
        <fgColor rgb="FF00B0F0"/>
        <bgColor indexed="64"/>
      </patternFill>
    </fill>
    <fill>
      <gradientFill>
        <stop position="0">
          <color rgb="FFFF0000"/>
        </stop>
        <stop position="1">
          <color rgb="FFFFFF00"/>
        </stop>
      </gradient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50">
    <xf numFmtId="0" fontId="0" fillId="0" borderId="0" xfId="0"/>
    <xf numFmtId="0" fontId="7" fillId="0" borderId="0" xfId="0" applyFont="1" applyAlignment="1">
      <alignment vertical="center"/>
    </xf>
    <xf numFmtId="0" fontId="8" fillId="5" borderId="0" xfId="0" applyFont="1" applyFill="1" applyAlignment="1" applyProtection="1">
      <alignment horizontal="centerContinuous" vertical="center"/>
    </xf>
    <xf numFmtId="0" fontId="9" fillId="5" borderId="0" xfId="0" applyFont="1" applyFill="1" applyAlignment="1" applyProtection="1">
      <alignment horizontal="centerContinuous" vertical="center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0" fillId="5" borderId="6" xfId="0" applyFont="1" applyFill="1" applyBorder="1" applyAlignment="1" applyProtection="1">
      <alignment horizontal="left" vertical="center"/>
    </xf>
    <xf numFmtId="170" fontId="10" fillId="5" borderId="5" xfId="0" applyNumberFormat="1" applyFont="1" applyFill="1" applyBorder="1" applyAlignment="1" applyProtection="1">
      <alignment vertical="center"/>
    </xf>
    <xf numFmtId="171" fontId="7" fillId="2" borderId="7" xfId="0" applyNumberFormat="1" applyFont="1" applyFill="1" applyBorder="1" applyAlignment="1" applyProtection="1">
      <alignment horizontal="center" vertical="center"/>
    </xf>
    <xf numFmtId="171" fontId="7" fillId="2" borderId="8" xfId="0" applyNumberFormat="1" applyFont="1" applyFill="1" applyBorder="1" applyAlignment="1" applyProtection="1">
      <alignment horizontal="center" vertical="center"/>
    </xf>
    <xf numFmtId="171" fontId="7" fillId="2" borderId="9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44" fontId="4" fillId="0" borderId="0" xfId="2" applyFont="1" applyBorder="1" applyAlignment="1" applyProtection="1">
      <alignment vertical="center"/>
    </xf>
    <xf numFmtId="44" fontId="4" fillId="0" borderId="10" xfId="2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44" fontId="4" fillId="0" borderId="15" xfId="2" applyFont="1" applyBorder="1" applyAlignment="1" applyProtection="1">
      <alignment vertical="center"/>
    </xf>
    <xf numFmtId="44" fontId="4" fillId="0" borderId="16" xfId="2" applyFont="1" applyBorder="1" applyAlignment="1" applyProtection="1">
      <alignment vertical="center"/>
    </xf>
    <xf numFmtId="0" fontId="10" fillId="3" borderId="7" xfId="0" applyFont="1" applyFill="1" applyBorder="1" applyAlignment="1" applyProtection="1">
      <alignment vertical="center"/>
    </xf>
    <xf numFmtId="0" fontId="7" fillId="3" borderId="8" xfId="0" applyFont="1" applyFill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165" fontId="7" fillId="0" borderId="0" xfId="0" applyNumberFormat="1" applyFont="1" applyFill="1" applyBorder="1" applyAlignment="1" applyProtection="1">
      <alignment horizontal="center" vertical="center"/>
    </xf>
    <xf numFmtId="165" fontId="7" fillId="0" borderId="3" xfId="0" applyNumberFormat="1" applyFont="1" applyBorder="1" applyAlignment="1" applyProtection="1">
      <alignment vertical="center"/>
    </xf>
    <xf numFmtId="165" fontId="7" fillId="0" borderId="0" xfId="0" applyNumberFormat="1" applyFont="1" applyBorder="1" applyAlignment="1" applyProtection="1">
      <alignment vertical="center"/>
    </xf>
    <xf numFmtId="165" fontId="7" fillId="0" borderId="10" xfId="0" applyNumberFormat="1" applyFont="1" applyBorder="1" applyAlignment="1" applyProtection="1">
      <alignment vertical="center"/>
    </xf>
    <xf numFmtId="166" fontId="7" fillId="0" borderId="0" xfId="0" applyNumberFormat="1" applyFont="1" applyBorder="1" applyAlignment="1" applyProtection="1">
      <alignment horizontal="center" vertical="center"/>
    </xf>
    <xf numFmtId="166" fontId="7" fillId="0" borderId="3" xfId="0" applyNumberFormat="1" applyFont="1" applyBorder="1" applyAlignment="1" applyProtection="1">
      <alignment vertical="center"/>
    </xf>
    <xf numFmtId="166" fontId="7" fillId="0" borderId="0" xfId="0" applyNumberFormat="1" applyFont="1" applyBorder="1" applyAlignment="1" applyProtection="1">
      <alignment vertical="center"/>
    </xf>
    <xf numFmtId="166" fontId="7" fillId="0" borderId="10" xfId="0" applyNumberFormat="1" applyFont="1" applyBorder="1" applyAlignment="1" applyProtection="1">
      <alignment vertical="center"/>
    </xf>
    <xf numFmtId="164" fontId="7" fillId="0" borderId="3" xfId="0" applyNumberFormat="1" applyFont="1" applyBorder="1" applyAlignment="1" applyProtection="1">
      <alignment vertical="center"/>
    </xf>
    <xf numFmtId="167" fontId="7" fillId="0" borderId="0" xfId="0" applyNumberFormat="1" applyFont="1" applyBorder="1" applyAlignment="1" applyProtection="1">
      <alignment horizontal="center" vertical="center"/>
    </xf>
    <xf numFmtId="167" fontId="7" fillId="0" borderId="3" xfId="0" applyNumberFormat="1" applyFont="1" applyBorder="1" applyAlignment="1" applyProtection="1">
      <alignment vertical="center"/>
    </xf>
    <xf numFmtId="167" fontId="7" fillId="0" borderId="0" xfId="0" applyNumberFormat="1" applyFont="1" applyBorder="1" applyAlignment="1" applyProtection="1">
      <alignment vertical="center"/>
    </xf>
    <xf numFmtId="167" fontId="7" fillId="0" borderId="10" xfId="0" applyNumberFormat="1" applyFont="1" applyBorder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9" fontId="7" fillId="0" borderId="0" xfId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2" fontId="2" fillId="2" borderId="6" xfId="0" applyNumberFormat="1" applyFont="1" applyFill="1" applyBorder="1" applyAlignment="1" applyProtection="1">
      <alignment vertical="center"/>
    </xf>
    <xf numFmtId="2" fontId="2" fillId="2" borderId="5" xfId="0" applyNumberFormat="1" applyFont="1" applyFill="1" applyBorder="1" applyAlignment="1" applyProtection="1">
      <alignment vertical="center"/>
    </xf>
    <xf numFmtId="44" fontId="2" fillId="2" borderId="6" xfId="2" applyFont="1" applyFill="1" applyBorder="1" applyAlignment="1" applyProtection="1">
      <alignment vertical="center"/>
    </xf>
    <xf numFmtId="44" fontId="2" fillId="2" borderId="5" xfId="2" applyFont="1" applyFill="1" applyBorder="1" applyAlignment="1" applyProtection="1">
      <alignment vertical="center"/>
    </xf>
    <xf numFmtId="44" fontId="2" fillId="2" borderId="11" xfId="2" applyFont="1" applyFill="1" applyBorder="1" applyAlignment="1" applyProtection="1">
      <alignment vertical="center"/>
    </xf>
    <xf numFmtId="2" fontId="7" fillId="0" borderId="0" xfId="0" applyNumberFormat="1" applyFont="1" applyAlignment="1" applyProtection="1">
      <alignment vertical="center"/>
    </xf>
    <xf numFmtId="4" fontId="7" fillId="0" borderId="3" xfId="0" applyNumberFormat="1" applyFont="1" applyBorder="1" applyAlignment="1" applyProtection="1">
      <alignment vertical="center"/>
    </xf>
    <xf numFmtId="44" fontId="7" fillId="0" borderId="0" xfId="2" applyFont="1" applyFill="1" applyBorder="1" applyAlignment="1" applyProtection="1">
      <alignment vertical="center"/>
    </xf>
    <xf numFmtId="44" fontId="7" fillId="0" borderId="3" xfId="2" applyFont="1" applyBorder="1" applyAlignment="1" applyProtection="1">
      <alignment vertical="center"/>
    </xf>
    <xf numFmtId="44" fontId="7" fillId="0" borderId="0" xfId="2" applyFont="1" applyBorder="1" applyAlignment="1" applyProtection="1">
      <alignment vertical="center"/>
    </xf>
    <xf numFmtId="44" fontId="7" fillId="0" borderId="10" xfId="2" applyFont="1" applyBorder="1" applyAlignment="1" applyProtection="1">
      <alignment vertical="center"/>
    </xf>
    <xf numFmtId="4" fontId="7" fillId="0" borderId="0" xfId="0" applyNumberFormat="1" applyFont="1" applyAlignment="1" applyProtection="1">
      <alignment vertical="center"/>
    </xf>
    <xf numFmtId="173" fontId="7" fillId="0" borderId="3" xfId="0" applyNumberFormat="1" applyFont="1" applyBorder="1" applyAlignment="1" applyProtection="1">
      <alignment horizontal="left" vertical="center"/>
    </xf>
    <xf numFmtId="172" fontId="7" fillId="0" borderId="0" xfId="0" applyNumberFormat="1" applyFont="1" applyBorder="1" applyAlignment="1" applyProtection="1">
      <alignment vertical="center"/>
    </xf>
    <xf numFmtId="2" fontId="2" fillId="2" borderId="5" xfId="0" applyNumberFormat="1" applyFont="1" applyFill="1" applyBorder="1" applyAlignment="1" applyProtection="1">
      <alignment horizontal="center" vertical="center"/>
    </xf>
    <xf numFmtId="2" fontId="7" fillId="0" borderId="4" xfId="0" applyNumberFormat="1" applyFont="1" applyFill="1" applyBorder="1" applyAlignment="1" applyProtection="1">
      <alignment vertical="center"/>
    </xf>
    <xf numFmtId="2" fontId="7" fillId="0" borderId="2" xfId="0" applyNumberFormat="1" applyFont="1" applyFill="1" applyBorder="1" applyAlignment="1" applyProtection="1">
      <alignment horizontal="center" vertical="center"/>
    </xf>
    <xf numFmtId="44" fontId="7" fillId="0" borderId="4" xfId="2" applyFont="1" applyFill="1" applyBorder="1" applyAlignment="1" applyProtection="1">
      <alignment vertical="center"/>
    </xf>
    <xf numFmtId="44" fontId="7" fillId="0" borderId="2" xfId="2" applyFont="1" applyFill="1" applyBorder="1" applyAlignment="1" applyProtection="1">
      <alignment vertical="center"/>
    </xf>
    <xf numFmtId="44" fontId="7" fillId="0" borderId="12" xfId="2" applyFont="1" applyFill="1" applyBorder="1" applyAlignment="1" applyProtection="1">
      <alignment vertical="center"/>
    </xf>
    <xf numFmtId="2" fontId="7" fillId="0" borderId="0" xfId="0" applyNumberFormat="1" applyFont="1" applyFill="1" applyAlignment="1" applyProtection="1">
      <alignment vertical="center"/>
    </xf>
    <xf numFmtId="0" fontId="10" fillId="7" borderId="7" xfId="0" applyFont="1" applyFill="1" applyBorder="1" applyAlignment="1" applyProtection="1">
      <alignment vertical="center"/>
    </xf>
    <xf numFmtId="0" fontId="7" fillId="7" borderId="8" xfId="0" applyFont="1" applyFill="1" applyBorder="1" applyAlignment="1" applyProtection="1">
      <alignment vertical="center"/>
    </xf>
    <xf numFmtId="4" fontId="7" fillId="0" borderId="3" xfId="0" applyNumberFormat="1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10" fillId="4" borderId="7" xfId="0" applyFont="1" applyFill="1" applyBorder="1" applyAlignment="1" applyProtection="1">
      <alignment vertical="center"/>
    </xf>
    <xf numFmtId="0" fontId="7" fillId="4" borderId="8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0" fillId="5" borderId="39" xfId="0" applyFont="1" applyFill="1" applyBorder="1" applyAlignment="1" applyProtection="1">
      <alignment horizontal="centerContinuous" vertical="center"/>
    </xf>
    <xf numFmtId="0" fontId="10" fillId="5" borderId="40" xfId="0" applyFont="1" applyFill="1" applyBorder="1" applyAlignment="1" applyProtection="1">
      <alignment horizontal="centerContinuous" vertical="center"/>
    </xf>
    <xf numFmtId="0" fontId="10" fillId="5" borderId="41" xfId="0" applyFont="1" applyFill="1" applyBorder="1" applyAlignment="1" applyProtection="1">
      <alignment horizontal="centerContinuous" vertical="center"/>
    </xf>
    <xf numFmtId="0" fontId="2" fillId="2" borderId="6" xfId="0" applyFont="1" applyFill="1" applyBorder="1" applyAlignment="1" applyProtection="1">
      <alignment horizontal="centerContinuous" vertical="center"/>
    </xf>
    <xf numFmtId="0" fontId="2" fillId="2" borderId="5" xfId="0" applyFont="1" applyFill="1" applyBorder="1" applyAlignment="1" applyProtection="1">
      <alignment horizontal="centerContinuous" vertical="center"/>
    </xf>
    <xf numFmtId="0" fontId="2" fillId="2" borderId="28" xfId="0" applyFont="1" applyFill="1" applyBorder="1" applyAlignment="1" applyProtection="1">
      <alignment horizontal="centerContinuous" vertical="center"/>
    </xf>
    <xf numFmtId="0" fontId="12" fillId="7" borderId="33" xfId="0" applyFont="1" applyFill="1" applyBorder="1" applyAlignment="1" applyProtection="1">
      <alignment horizontal="center" vertical="center"/>
    </xf>
    <xf numFmtId="0" fontId="12" fillId="7" borderId="3" xfId="0" applyFont="1" applyFill="1" applyBorder="1" applyAlignment="1" applyProtection="1">
      <alignment horizontal="center" vertical="center"/>
    </xf>
    <xf numFmtId="0" fontId="12" fillId="7" borderId="35" xfId="0" applyFont="1" applyFill="1" applyBorder="1" applyAlignment="1" applyProtection="1">
      <alignment horizontal="center" vertical="center"/>
    </xf>
    <xf numFmtId="0" fontId="13" fillId="7" borderId="0" xfId="0" applyFont="1" applyFill="1" applyBorder="1" applyAlignment="1" applyProtection="1">
      <alignment vertical="center"/>
    </xf>
    <xf numFmtId="0" fontId="10" fillId="5" borderId="13" xfId="0" applyFont="1" applyFill="1" applyBorder="1" applyAlignment="1" applyProtection="1">
      <alignment horizontal="centerContinuous" vertical="center"/>
    </xf>
    <xf numFmtId="170" fontId="13" fillId="3" borderId="0" xfId="0" applyNumberFormat="1" applyFont="1" applyFill="1" applyBorder="1" applyAlignment="1" applyProtection="1">
      <alignment horizontal="right" vertical="center"/>
    </xf>
    <xf numFmtId="170" fontId="13" fillId="7" borderId="0" xfId="0" applyNumberFormat="1" applyFont="1" applyFill="1" applyBorder="1" applyAlignment="1" applyProtection="1">
      <alignment horizontal="right" vertical="center"/>
    </xf>
    <xf numFmtId="170" fontId="13" fillId="4" borderId="0" xfId="0" applyNumberFormat="1" applyFont="1" applyFill="1" applyBorder="1" applyAlignment="1" applyProtection="1">
      <alignment horizontal="right" vertical="center"/>
    </xf>
    <xf numFmtId="170" fontId="2" fillId="2" borderId="6" xfId="0" applyNumberFormat="1" applyFont="1" applyFill="1" applyBorder="1" applyAlignment="1" applyProtection="1">
      <alignment horizontal="centerContinuous" vertical="center"/>
    </xf>
    <xf numFmtId="44" fontId="0" fillId="0" borderId="19" xfId="0" applyNumberFormat="1" applyBorder="1" applyAlignment="1" applyProtection="1">
      <alignment vertical="center"/>
    </xf>
    <xf numFmtId="0" fontId="12" fillId="3" borderId="35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43" xfId="0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horizontal="center" vertical="center"/>
    </xf>
    <xf numFmtId="0" fontId="7" fillId="2" borderId="46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left" vertical="center"/>
    </xf>
    <xf numFmtId="171" fontId="7" fillId="2" borderId="6" xfId="0" applyNumberFormat="1" applyFont="1" applyFill="1" applyBorder="1" applyAlignment="1" applyProtection="1">
      <alignment horizontal="center" vertical="center"/>
    </xf>
    <xf numFmtId="170" fontId="13" fillId="3" borderId="42" xfId="0" applyNumberFormat="1" applyFont="1" applyFill="1" applyBorder="1" applyAlignment="1" applyProtection="1">
      <alignment horizontal="right" vertical="center"/>
    </xf>
    <xf numFmtId="170" fontId="13" fillId="7" borderId="17" xfId="0" applyNumberFormat="1" applyFont="1" applyFill="1" applyBorder="1" applyAlignment="1" applyProtection="1">
      <alignment horizontal="right" vertical="center"/>
    </xf>
    <xf numFmtId="170" fontId="13" fillId="7" borderId="42" xfId="0" applyNumberFormat="1" applyFont="1" applyFill="1" applyBorder="1" applyAlignment="1" applyProtection="1">
      <alignment horizontal="right" vertical="center"/>
    </xf>
    <xf numFmtId="170" fontId="13" fillId="4" borderId="42" xfId="0" applyNumberFormat="1" applyFont="1" applyFill="1" applyBorder="1" applyAlignment="1" applyProtection="1">
      <alignment horizontal="right" vertical="center"/>
    </xf>
    <xf numFmtId="44" fontId="0" fillId="0" borderId="33" xfId="0" applyNumberFormat="1" applyBorder="1" applyAlignment="1" applyProtection="1">
      <alignment vertical="center"/>
    </xf>
    <xf numFmtId="44" fontId="0" fillId="0" borderId="3" xfId="0" applyNumberFormat="1" applyBorder="1" applyAlignment="1" applyProtection="1">
      <alignment vertical="center"/>
    </xf>
    <xf numFmtId="44" fontId="0" fillId="0" borderId="35" xfId="0" applyNumberFormat="1" applyBorder="1" applyAlignment="1" applyProtection="1">
      <alignment vertical="center"/>
    </xf>
    <xf numFmtId="171" fontId="7" fillId="2" borderId="27" xfId="0" applyNumberFormat="1" applyFont="1" applyFill="1" applyBorder="1" applyAlignment="1" applyProtection="1">
      <alignment horizontal="center" vertical="center"/>
    </xf>
    <xf numFmtId="44" fontId="0" fillId="0" borderId="18" xfId="0" applyNumberFormat="1" applyBorder="1" applyAlignment="1" applyProtection="1">
      <alignment vertical="center"/>
    </xf>
    <xf numFmtId="44" fontId="0" fillId="0" borderId="20" xfId="0" applyNumberFormat="1" applyBorder="1" applyAlignment="1" applyProtection="1">
      <alignment vertical="center"/>
    </xf>
    <xf numFmtId="171" fontId="2" fillId="2" borderId="6" xfId="0" applyNumberFormat="1" applyFont="1" applyFill="1" applyBorder="1" applyAlignment="1" applyProtection="1">
      <alignment horizontal="centerContinuous" vertical="center"/>
    </xf>
    <xf numFmtId="0" fontId="12" fillId="4" borderId="6" xfId="0" applyFont="1" applyFill="1" applyBorder="1" applyAlignment="1" applyProtection="1">
      <alignment horizontal="center" vertical="center"/>
    </xf>
    <xf numFmtId="170" fontId="13" fillId="4" borderId="5" xfId="0" applyNumberFormat="1" applyFont="1" applyFill="1" applyBorder="1" applyAlignment="1" applyProtection="1">
      <alignment horizontal="right" vertical="center"/>
    </xf>
    <xf numFmtId="44" fontId="0" fillId="0" borderId="6" xfId="0" applyNumberFormat="1" applyBorder="1" applyAlignment="1" applyProtection="1">
      <alignment vertical="center"/>
    </xf>
    <xf numFmtId="44" fontId="0" fillId="0" borderId="27" xfId="0" applyNumberFormat="1" applyBorder="1" applyAlignment="1" applyProtection="1">
      <alignment vertical="center"/>
    </xf>
    <xf numFmtId="44" fontId="0" fillId="0" borderId="29" xfId="0" applyNumberFormat="1" applyBorder="1" applyAlignment="1" applyProtection="1">
      <alignment vertical="center"/>
    </xf>
    <xf numFmtId="0" fontId="12" fillId="4" borderId="3" xfId="0" applyFont="1" applyFill="1" applyBorder="1" applyAlignment="1" applyProtection="1">
      <alignment horizontal="center" vertical="center"/>
    </xf>
    <xf numFmtId="44" fontId="0" fillId="0" borderId="30" xfId="0" applyNumberFormat="1" applyBorder="1" applyAlignment="1" applyProtection="1">
      <alignment vertical="center"/>
    </xf>
    <xf numFmtId="0" fontId="12" fillId="4" borderId="35" xfId="0" applyFont="1" applyFill="1" applyBorder="1" applyAlignment="1" applyProtection="1">
      <alignment horizontal="center" vertical="center"/>
    </xf>
    <xf numFmtId="44" fontId="0" fillId="0" borderId="36" xfId="0" applyNumberFormat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left" vertical="center"/>
    </xf>
    <xf numFmtId="170" fontId="7" fillId="2" borderId="2" xfId="0" applyNumberFormat="1" applyFont="1" applyFill="1" applyBorder="1" applyAlignment="1" applyProtection="1">
      <alignment horizontal="centerContinuous" vertical="center"/>
    </xf>
    <xf numFmtId="44" fontId="2" fillId="2" borderId="4" xfId="0" applyNumberFormat="1" applyFont="1" applyFill="1" applyBorder="1" applyAlignment="1" applyProtection="1">
      <alignment vertical="center"/>
    </xf>
    <xf numFmtId="44" fontId="0" fillId="2" borderId="44" xfId="0" applyNumberFormat="1" applyFill="1" applyBorder="1" applyAlignment="1" applyProtection="1">
      <alignment vertical="center"/>
    </xf>
    <xf numFmtId="44" fontId="0" fillId="2" borderId="51" xfId="0" applyNumberFormat="1" applyFill="1" applyBorder="1" applyAlignment="1" applyProtection="1">
      <alignment vertical="center"/>
    </xf>
    <xf numFmtId="171" fontId="7" fillId="2" borderId="11" xfId="0" applyNumberFormat="1" applyFont="1" applyFill="1" applyBorder="1" applyAlignment="1" applyProtection="1">
      <alignment horizontal="centerContinuous" vertical="center"/>
    </xf>
    <xf numFmtId="0" fontId="12" fillId="3" borderId="6" xfId="0" applyFont="1" applyFill="1" applyBorder="1" applyAlignment="1" applyProtection="1">
      <alignment horizontal="center" vertical="center"/>
    </xf>
    <xf numFmtId="170" fontId="13" fillId="3" borderId="5" xfId="0" applyNumberFormat="1" applyFont="1" applyFill="1" applyBorder="1" applyAlignment="1" applyProtection="1">
      <alignment horizontal="right" vertical="center"/>
    </xf>
    <xf numFmtId="0" fontId="12" fillId="3" borderId="3" xfId="0" applyFont="1" applyFill="1" applyBorder="1" applyAlignment="1" applyProtection="1">
      <alignment horizontal="center" vertical="center"/>
    </xf>
    <xf numFmtId="44" fontId="0" fillId="0" borderId="34" xfId="0" applyNumberFormat="1" applyBorder="1" applyAlignment="1" applyProtection="1">
      <alignment vertical="center"/>
    </xf>
    <xf numFmtId="171" fontId="7" fillId="2" borderId="29" xfId="0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left" vertical="center"/>
    </xf>
    <xf numFmtId="170" fontId="5" fillId="2" borderId="2" xfId="0" applyNumberFormat="1" applyFont="1" applyFill="1" applyBorder="1" applyAlignment="1" applyProtection="1">
      <alignment horizontal="centerContinuous" vertical="center"/>
    </xf>
    <xf numFmtId="44" fontId="6" fillId="2" borderId="4" xfId="0" applyNumberFormat="1" applyFont="1" applyFill="1" applyBorder="1" applyAlignment="1" applyProtection="1">
      <alignment vertical="center"/>
    </xf>
    <xf numFmtId="44" fontId="6" fillId="2" borderId="44" xfId="0" applyNumberFormat="1" applyFont="1" applyFill="1" applyBorder="1" applyAlignment="1" applyProtection="1">
      <alignment vertical="center"/>
    </xf>
    <xf numFmtId="44" fontId="6" fillId="2" borderId="51" xfId="0" applyNumberFormat="1" applyFont="1" applyFill="1" applyBorder="1" applyAlignment="1" applyProtection="1">
      <alignment vertical="center"/>
    </xf>
    <xf numFmtId="0" fontId="12" fillId="3" borderId="4" xfId="0" applyFont="1" applyFill="1" applyBorder="1" applyAlignment="1" applyProtection="1">
      <alignment horizontal="center" vertical="center"/>
    </xf>
    <xf numFmtId="170" fontId="13" fillId="3" borderId="2" xfId="0" applyNumberFormat="1" applyFont="1" applyFill="1" applyBorder="1" applyAlignment="1" applyProtection="1">
      <alignment horizontal="right" vertical="center"/>
    </xf>
    <xf numFmtId="44" fontId="0" fillId="0" borderId="4" xfId="0" applyNumberFormat="1" applyBorder="1" applyAlignment="1" applyProtection="1">
      <alignment vertical="center"/>
    </xf>
    <xf numFmtId="44" fontId="0" fillId="0" borderId="44" xfId="0" applyNumberFormat="1" applyBorder="1" applyAlignment="1" applyProtection="1">
      <alignment vertical="center"/>
    </xf>
    <xf numFmtId="44" fontId="0" fillId="0" borderId="51" xfId="0" applyNumberFormat="1" applyBorder="1" applyAlignment="1" applyProtection="1">
      <alignment vertical="center"/>
    </xf>
    <xf numFmtId="0" fontId="12" fillId="7" borderId="6" xfId="0" applyFont="1" applyFill="1" applyBorder="1" applyAlignment="1" applyProtection="1">
      <alignment horizontal="center" vertical="center"/>
    </xf>
    <xf numFmtId="170" fontId="13" fillId="7" borderId="5" xfId="0" applyNumberFormat="1" applyFont="1" applyFill="1" applyBorder="1" applyAlignment="1" applyProtection="1">
      <alignment horizontal="right" vertical="center"/>
    </xf>
    <xf numFmtId="0" fontId="12" fillId="7" borderId="4" xfId="0" applyFont="1" applyFill="1" applyBorder="1" applyAlignment="1" applyProtection="1">
      <alignment horizontal="center" vertical="center"/>
    </xf>
    <xf numFmtId="170" fontId="13" fillId="7" borderId="2" xfId="0" applyNumberFormat="1" applyFont="1" applyFill="1" applyBorder="1" applyAlignment="1" applyProtection="1">
      <alignment horizontal="right" vertical="center"/>
    </xf>
    <xf numFmtId="0" fontId="12" fillId="4" borderId="4" xfId="0" applyFont="1" applyFill="1" applyBorder="1" applyAlignment="1" applyProtection="1">
      <alignment horizontal="center" vertical="center"/>
    </xf>
    <xf numFmtId="170" fontId="13" fillId="4" borderId="2" xfId="0" applyNumberFormat="1" applyFont="1" applyFill="1" applyBorder="1" applyAlignment="1" applyProtection="1">
      <alignment horizontal="right" vertical="center"/>
    </xf>
    <xf numFmtId="0" fontId="10" fillId="7" borderId="52" xfId="0" applyFont="1" applyFill="1" applyBorder="1" applyAlignment="1" applyProtection="1">
      <alignment horizontal="center" vertical="center"/>
    </xf>
    <xf numFmtId="0" fontId="10" fillId="4" borderId="53" xfId="0" applyFont="1" applyFill="1" applyBorder="1" applyAlignment="1" applyProtection="1">
      <alignment horizontal="center" vertical="center"/>
    </xf>
    <xf numFmtId="0" fontId="10" fillId="3" borderId="54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right" vertical="center"/>
    </xf>
    <xf numFmtId="0" fontId="14" fillId="8" borderId="0" xfId="0" applyFont="1" applyFill="1" applyAlignment="1" applyProtection="1">
      <alignment horizontal="centerContinuous" vertical="center" wrapText="1"/>
    </xf>
    <xf numFmtId="0" fontId="14" fillId="8" borderId="0" xfId="0" applyFont="1" applyFill="1" applyAlignment="1" applyProtection="1">
      <alignment horizontal="centerContinuous" vertical="center"/>
    </xf>
    <xf numFmtId="0" fontId="16" fillId="8" borderId="0" xfId="0" applyFont="1" applyFill="1" applyAlignment="1" applyProtection="1">
      <alignment horizontal="left" vertical="center"/>
    </xf>
    <xf numFmtId="0" fontId="16" fillId="8" borderId="0" xfId="0" applyFont="1" applyFill="1" applyAlignment="1" applyProtection="1">
      <alignment horizontal="centerContinuous" vertical="center" wrapText="1"/>
    </xf>
    <xf numFmtId="0" fontId="18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5" fillId="2" borderId="31" xfId="0" applyFont="1" applyFill="1" applyBorder="1" applyAlignment="1" applyProtection="1">
      <alignment horizontal="left" vertical="center"/>
    </xf>
    <xf numFmtId="166" fontId="5" fillId="2" borderId="32" xfId="0" applyNumberFormat="1" applyFont="1" applyFill="1" applyBorder="1" applyAlignment="1" applyProtection="1">
      <alignment horizontal="center" vertical="center"/>
    </xf>
    <xf numFmtId="175" fontId="5" fillId="6" borderId="21" xfId="0" applyNumberFormat="1" applyFont="1" applyFill="1" applyBorder="1" applyAlignment="1" applyProtection="1">
      <alignment vertical="center"/>
      <protection locked="0"/>
    </xf>
    <xf numFmtId="175" fontId="5" fillId="6" borderId="25" xfId="0" applyNumberFormat="1" applyFont="1" applyFill="1" applyBorder="1" applyAlignment="1" applyProtection="1">
      <alignment vertical="center"/>
      <protection locked="0"/>
    </xf>
    <xf numFmtId="175" fontId="5" fillId="6" borderId="22" xfId="0" applyNumberFormat="1" applyFont="1" applyFill="1" applyBorder="1" applyAlignment="1" applyProtection="1">
      <alignment vertical="center"/>
      <protection locked="0"/>
    </xf>
    <xf numFmtId="175" fontId="5" fillId="6" borderId="1" xfId="0" applyNumberFormat="1" applyFont="1" applyFill="1" applyBorder="1" applyAlignment="1" applyProtection="1">
      <alignment vertical="center"/>
      <protection locked="0"/>
    </xf>
    <xf numFmtId="175" fontId="5" fillId="6" borderId="37" xfId="0" applyNumberFormat="1" applyFont="1" applyFill="1" applyBorder="1" applyAlignment="1" applyProtection="1">
      <alignment vertical="center"/>
      <protection locked="0"/>
    </xf>
    <xf numFmtId="175" fontId="5" fillId="6" borderId="50" xfId="0" applyNumberFormat="1" applyFont="1" applyFill="1" applyBorder="1" applyAlignment="1" applyProtection="1">
      <alignment vertical="center"/>
      <protection locked="0"/>
    </xf>
    <xf numFmtId="166" fontId="5" fillId="6" borderId="32" xfId="0" applyNumberFormat="1" applyFont="1" applyFill="1" applyBorder="1" applyAlignment="1" applyProtection="1">
      <alignment horizontal="center" vertical="center"/>
      <protection locked="0"/>
    </xf>
    <xf numFmtId="168" fontId="5" fillId="6" borderId="32" xfId="0" applyNumberFormat="1" applyFont="1" applyFill="1" applyBorder="1" applyAlignment="1" applyProtection="1">
      <alignment horizontal="center" vertical="center"/>
      <protection locked="0"/>
    </xf>
    <xf numFmtId="169" fontId="5" fillId="6" borderId="32" xfId="0" applyNumberFormat="1" applyFont="1" applyFill="1" applyBorder="1" applyAlignment="1" applyProtection="1">
      <alignment horizontal="center" vertical="center"/>
      <protection locked="0"/>
    </xf>
    <xf numFmtId="9" fontId="5" fillId="6" borderId="32" xfId="1" applyFont="1" applyFill="1" applyBorder="1" applyAlignment="1" applyProtection="1">
      <alignment horizontal="center" vertical="center"/>
      <protection locked="0"/>
    </xf>
    <xf numFmtId="166" fontId="5" fillId="6" borderId="32" xfId="1" applyNumberFormat="1" applyFont="1" applyFill="1" applyBorder="1" applyAlignment="1" applyProtection="1">
      <alignment horizontal="center" vertical="center"/>
      <protection locked="0"/>
    </xf>
    <xf numFmtId="172" fontId="5" fillId="6" borderId="38" xfId="0" applyNumberFormat="1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</xf>
    <xf numFmtId="0" fontId="5" fillId="2" borderId="37" xfId="0" applyFont="1" applyFill="1" applyBorder="1" applyAlignment="1" applyProtection="1">
      <alignment horizontal="left" vertical="center"/>
    </xf>
    <xf numFmtId="170" fontId="5" fillId="2" borderId="47" xfId="0" applyNumberFormat="1" applyFont="1" applyFill="1" applyBorder="1" applyAlignment="1" applyProtection="1">
      <alignment horizontal="right" vertical="center"/>
    </xf>
    <xf numFmtId="170" fontId="5" fillId="2" borderId="55" xfId="0" applyNumberFormat="1" applyFont="1" applyFill="1" applyBorder="1" applyAlignment="1" applyProtection="1">
      <alignment horizontal="right" vertical="center"/>
    </xf>
    <xf numFmtId="170" fontId="5" fillId="2" borderId="49" xfId="0" applyNumberFormat="1" applyFont="1" applyFill="1" applyBorder="1" applyAlignment="1" applyProtection="1">
      <alignment horizontal="right" vertical="center"/>
    </xf>
    <xf numFmtId="175" fontId="5" fillId="2" borderId="36" xfId="0" applyNumberFormat="1" applyFont="1" applyFill="1" applyBorder="1" applyAlignment="1" applyProtection="1">
      <alignment vertical="center"/>
    </xf>
    <xf numFmtId="175" fontId="5" fillId="2" borderId="32" xfId="0" applyNumberFormat="1" applyFont="1" applyFill="1" applyBorder="1" applyAlignment="1" applyProtection="1">
      <alignment vertical="center"/>
    </xf>
    <xf numFmtId="175" fontId="5" fillId="2" borderId="38" xfId="0" applyNumberFormat="1" applyFont="1" applyFill="1" applyBorder="1" applyAlignment="1" applyProtection="1">
      <alignment vertical="center"/>
    </xf>
    <xf numFmtId="0" fontId="10" fillId="5" borderId="39" xfId="0" applyFont="1" applyFill="1" applyBorder="1" applyAlignment="1" applyProtection="1">
      <alignment horizontal="center" vertical="center"/>
    </xf>
    <xf numFmtId="0" fontId="10" fillId="5" borderId="31" xfId="0" applyFont="1" applyFill="1" applyBorder="1" applyAlignment="1" applyProtection="1">
      <alignment horizontal="centerContinuous" vertical="center"/>
    </xf>
    <xf numFmtId="0" fontId="10" fillId="5" borderId="56" xfId="0" applyFont="1" applyFill="1" applyBorder="1" applyAlignment="1" applyProtection="1">
      <alignment horizontal="centerContinuous" vertical="center"/>
    </xf>
    <xf numFmtId="0" fontId="21" fillId="0" borderId="0" xfId="0" applyFont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centerContinuous" vertical="center"/>
    </xf>
    <xf numFmtId="0" fontId="22" fillId="0" borderId="6" xfId="0" applyFont="1" applyFill="1" applyBorder="1" applyAlignment="1" applyProtection="1">
      <alignment horizontal="centerContinuous" vertical="center" wrapText="1"/>
    </xf>
    <xf numFmtId="0" fontId="1" fillId="0" borderId="3" xfId="0" applyFont="1" applyBorder="1" applyAlignment="1" applyProtection="1">
      <alignment vertical="center"/>
    </xf>
    <xf numFmtId="0" fontId="13" fillId="3" borderId="0" xfId="0" applyFont="1" applyFill="1" applyBorder="1" applyAlignment="1" applyProtection="1">
      <alignment vertical="center"/>
    </xf>
    <xf numFmtId="0" fontId="13" fillId="7" borderId="5" xfId="0" applyFont="1" applyFill="1" applyBorder="1" applyAlignment="1" applyProtection="1">
      <alignment vertical="center"/>
    </xf>
    <xf numFmtId="0" fontId="12" fillId="3" borderId="17" xfId="0" applyFont="1" applyFill="1" applyBorder="1" applyAlignment="1" applyProtection="1">
      <alignment vertical="center"/>
    </xf>
    <xf numFmtId="0" fontId="12" fillId="9" borderId="15" xfId="0" applyFont="1" applyFill="1" applyBorder="1" applyAlignment="1" applyProtection="1">
      <alignment vertical="center"/>
    </xf>
    <xf numFmtId="165" fontId="7" fillId="6" borderId="3" xfId="0" applyNumberFormat="1" applyFont="1" applyFill="1" applyBorder="1" applyAlignment="1" applyProtection="1">
      <alignment horizontal="right" vertical="center"/>
      <protection locked="0"/>
    </xf>
    <xf numFmtId="44" fontId="0" fillId="6" borderId="24" xfId="2" applyFont="1" applyFill="1" applyBorder="1" applyAlignment="1" applyProtection="1">
      <alignment horizontal="right" vertical="center"/>
      <protection locked="0"/>
    </xf>
    <xf numFmtId="175" fontId="0" fillId="2" borderId="19" xfId="0" applyNumberFormat="1" applyFill="1" applyBorder="1" applyAlignment="1" applyProtection="1">
      <alignment horizontal="right" vertical="center"/>
    </xf>
    <xf numFmtId="174" fontId="0" fillId="6" borderId="48" xfId="0" applyNumberFormat="1" applyFill="1" applyBorder="1" applyAlignment="1" applyProtection="1">
      <alignment horizontal="right" vertical="center"/>
      <protection locked="0"/>
    </xf>
    <xf numFmtId="44" fontId="0" fillId="0" borderId="19" xfId="0" applyNumberFormat="1" applyBorder="1" applyAlignment="1" applyProtection="1">
      <alignment horizontal="right" vertical="center"/>
    </xf>
    <xf numFmtId="174" fontId="0" fillId="0" borderId="48" xfId="0" applyNumberFormat="1" applyBorder="1" applyAlignment="1" applyProtection="1">
      <alignment horizontal="right" vertical="center"/>
    </xf>
    <xf numFmtId="165" fontId="7" fillId="0" borderId="3" xfId="0" applyNumberFormat="1" applyFont="1" applyFill="1" applyBorder="1" applyAlignment="1" applyProtection="1">
      <alignment horizontal="right" vertical="center"/>
    </xf>
    <xf numFmtId="44" fontId="0" fillId="0" borderId="24" xfId="2" applyFont="1" applyFill="1" applyBorder="1" applyAlignment="1" applyProtection="1">
      <alignment horizontal="right" vertical="center"/>
    </xf>
    <xf numFmtId="165" fontId="12" fillId="3" borderId="57" xfId="0" applyNumberFormat="1" applyFont="1" applyFill="1" applyBorder="1" applyAlignment="1" applyProtection="1">
      <alignment horizontal="right" vertical="center"/>
    </xf>
    <xf numFmtId="44" fontId="12" fillId="3" borderId="23" xfId="0" applyNumberFormat="1" applyFont="1" applyFill="1" applyBorder="1" applyAlignment="1" applyProtection="1">
      <alignment horizontal="right" vertical="center"/>
    </xf>
    <xf numFmtId="165" fontId="7" fillId="6" borderId="6" xfId="0" applyNumberFormat="1" applyFont="1" applyFill="1" applyBorder="1" applyAlignment="1" applyProtection="1">
      <alignment horizontal="right" vertical="center"/>
      <protection locked="0"/>
    </xf>
    <xf numFmtId="44" fontId="0" fillId="6" borderId="58" xfId="2" applyFont="1" applyFill="1" applyBorder="1" applyAlignment="1" applyProtection="1">
      <alignment horizontal="right" vertical="center"/>
      <protection locked="0"/>
    </xf>
    <xf numFmtId="175" fontId="0" fillId="2" borderId="29" xfId="0" applyNumberFormat="1" applyFill="1" applyBorder="1" applyAlignment="1" applyProtection="1">
      <alignment horizontal="right" vertical="center"/>
    </xf>
    <xf numFmtId="174" fontId="0" fillId="6" borderId="45" xfId="0" applyNumberFormat="1" applyFill="1" applyBorder="1" applyAlignment="1" applyProtection="1">
      <alignment horizontal="right" vertical="center"/>
      <protection locked="0"/>
    </xf>
    <xf numFmtId="165" fontId="12" fillId="9" borderId="59" xfId="0" applyNumberFormat="1" applyFont="1" applyFill="1" applyBorder="1" applyAlignment="1" applyProtection="1">
      <alignment horizontal="right" vertical="center"/>
    </xf>
    <xf numFmtId="44" fontId="12" fillId="9" borderId="50" xfId="0" applyNumberFormat="1" applyFont="1" applyFill="1" applyBorder="1" applyAlignment="1" applyProtection="1">
      <alignment horizontal="right" vertical="center"/>
    </xf>
    <xf numFmtId="175" fontId="2" fillId="2" borderId="38" xfId="0" applyNumberFormat="1" applyFont="1" applyFill="1" applyBorder="1" applyAlignment="1" applyProtection="1">
      <alignment horizontal="right" vertical="center"/>
    </xf>
    <xf numFmtId="174" fontId="2" fillId="2" borderId="49" xfId="0" applyNumberFormat="1" applyFont="1" applyFill="1" applyBorder="1" applyAlignment="1" applyProtection="1">
      <alignment horizontal="right" vertical="center"/>
    </xf>
    <xf numFmtId="4" fontId="1" fillId="0" borderId="3" xfId="0" applyNumberFormat="1" applyFont="1" applyBorder="1" applyAlignment="1" applyProtection="1">
      <alignment vertical="center" wrapText="1"/>
    </xf>
    <xf numFmtId="0" fontId="1" fillId="0" borderId="3" xfId="0" applyNumberFormat="1" applyFont="1" applyBorder="1" applyAlignment="1" applyProtection="1">
      <alignment vertical="center" wrapText="1"/>
    </xf>
    <xf numFmtId="0" fontId="12" fillId="4" borderId="15" xfId="0" applyFont="1" applyFill="1" applyBorder="1" applyAlignment="1" applyProtection="1">
      <alignment vertical="center"/>
    </xf>
    <xf numFmtId="165" fontId="12" fillId="4" borderId="14" xfId="0" applyNumberFormat="1" applyFont="1" applyFill="1" applyBorder="1" applyAlignment="1" applyProtection="1">
      <alignment horizontal="right" vertical="center"/>
    </xf>
    <xf numFmtId="44" fontId="12" fillId="4" borderId="50" xfId="2" applyFont="1" applyFill="1" applyBorder="1" applyAlignment="1" applyProtection="1">
      <alignment horizontal="right" vertical="center"/>
    </xf>
    <xf numFmtId="3" fontId="13" fillId="4" borderId="6" xfId="0" applyNumberFormat="1" applyFont="1" applyFill="1" applyBorder="1" applyAlignment="1" applyProtection="1">
      <alignment horizontal="right" vertical="center"/>
    </xf>
    <xf numFmtId="3" fontId="13" fillId="4" borderId="5" xfId="0" applyNumberFormat="1" applyFont="1" applyFill="1" applyBorder="1" applyAlignment="1" applyProtection="1">
      <alignment horizontal="right" vertical="center"/>
    </xf>
    <xf numFmtId="3" fontId="13" fillId="4" borderId="3" xfId="0" applyNumberFormat="1" applyFont="1" applyFill="1" applyBorder="1" applyAlignment="1" applyProtection="1">
      <alignment horizontal="right" vertical="center"/>
    </xf>
    <xf numFmtId="3" fontId="13" fillId="4" borderId="0" xfId="0" applyNumberFormat="1" applyFont="1" applyFill="1" applyBorder="1" applyAlignment="1" applyProtection="1">
      <alignment horizontal="right" vertical="center"/>
    </xf>
    <xf numFmtId="175" fontId="0" fillId="2" borderId="30" xfId="0" applyNumberFormat="1" applyFill="1" applyBorder="1" applyAlignment="1" applyProtection="1">
      <alignment horizontal="right" vertical="center"/>
    </xf>
    <xf numFmtId="44" fontId="0" fillId="0" borderId="1" xfId="0" applyNumberFormat="1" applyBorder="1" applyAlignment="1" applyProtection="1">
      <alignment vertical="center"/>
    </xf>
    <xf numFmtId="44" fontId="0" fillId="0" borderId="60" xfId="0" applyNumberFormat="1" applyBorder="1" applyAlignment="1" applyProtection="1">
      <alignment vertical="center"/>
    </xf>
    <xf numFmtId="44" fontId="0" fillId="0" borderId="61" xfId="0" applyNumberFormat="1" applyBorder="1" applyAlignment="1" applyProtection="1">
      <alignment vertical="center"/>
    </xf>
    <xf numFmtId="44" fontId="0" fillId="0" borderId="32" xfId="0" applyNumberFormat="1" applyBorder="1" applyAlignment="1" applyProtection="1">
      <alignment vertical="center"/>
    </xf>
    <xf numFmtId="176" fontId="0" fillId="0" borderId="50" xfId="0" applyNumberFormat="1" applyBorder="1" applyAlignment="1" applyProtection="1">
      <alignment horizontal="center" vertical="center"/>
    </xf>
    <xf numFmtId="176" fontId="0" fillId="0" borderId="38" xfId="0" applyNumberFormat="1" applyBorder="1" applyAlignment="1" applyProtection="1">
      <alignment horizontal="center" vertical="center"/>
    </xf>
    <xf numFmtId="0" fontId="0" fillId="0" borderId="39" xfId="0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44" fontId="0" fillId="0" borderId="62" xfId="0" applyNumberFormat="1" applyBorder="1" applyAlignment="1" applyProtection="1">
      <alignment vertical="center"/>
    </xf>
    <xf numFmtId="44" fontId="0" fillId="0" borderId="22" xfId="0" applyNumberFormat="1" applyBorder="1" applyAlignment="1" applyProtection="1">
      <alignment vertical="center"/>
    </xf>
    <xf numFmtId="176" fontId="0" fillId="0" borderId="37" xfId="0" applyNumberFormat="1" applyBorder="1" applyAlignment="1" applyProtection="1">
      <alignment horizontal="center" vertical="center"/>
    </xf>
    <xf numFmtId="0" fontId="0" fillId="0" borderId="41" xfId="0" applyBorder="1" applyAlignment="1" applyProtection="1">
      <alignment vertical="center"/>
    </xf>
    <xf numFmtId="0" fontId="0" fillId="0" borderId="56" xfId="0" applyBorder="1" applyAlignment="1" applyProtection="1">
      <alignment vertical="center"/>
    </xf>
    <xf numFmtId="176" fontId="0" fillId="0" borderId="16" xfId="0" applyNumberFormat="1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0" borderId="63" xfId="0" applyBorder="1" applyAlignment="1" applyProtection="1">
      <alignment vertical="center"/>
    </xf>
    <xf numFmtId="44" fontId="0" fillId="0" borderId="64" xfId="0" applyNumberFormat="1" applyBorder="1" applyAlignment="1" applyProtection="1">
      <alignment vertical="center"/>
    </xf>
    <xf numFmtId="44" fontId="0" fillId="0" borderId="23" xfId="0" applyNumberFormat="1" applyBorder="1" applyAlignment="1" applyProtection="1">
      <alignment vertical="center"/>
    </xf>
    <xf numFmtId="0" fontId="1" fillId="0" borderId="39" xfId="0" applyFont="1" applyBorder="1" applyAlignment="1" applyProtection="1">
      <alignment vertical="center"/>
    </xf>
    <xf numFmtId="9" fontId="0" fillId="0" borderId="62" xfId="1" applyFont="1" applyBorder="1" applyAlignment="1" applyProtection="1">
      <alignment horizontal="center" vertical="center"/>
    </xf>
    <xf numFmtId="9" fontId="0" fillId="0" borderId="0" xfId="1" applyFont="1" applyAlignment="1" applyProtection="1">
      <alignment vertical="center"/>
    </xf>
    <xf numFmtId="9" fontId="0" fillId="0" borderId="41" xfId="1" applyFont="1" applyBorder="1" applyAlignment="1" applyProtection="1">
      <alignment horizontal="center" vertical="center"/>
    </xf>
    <xf numFmtId="177" fontId="2" fillId="2" borderId="53" xfId="0" applyNumberFormat="1" applyFont="1" applyFill="1" applyBorder="1" applyAlignment="1" applyProtection="1">
      <alignment horizontal="center" vertical="center"/>
    </xf>
    <xf numFmtId="176" fontId="8" fillId="10" borderId="3" xfId="0" applyNumberFormat="1" applyFont="1" applyFill="1" applyBorder="1" applyAlignment="1" applyProtection="1">
      <alignment horizontal="center" vertical="center"/>
    </xf>
    <xf numFmtId="176" fontId="8" fillId="10" borderId="10" xfId="0" applyNumberFormat="1" applyFont="1" applyFill="1" applyBorder="1" applyAlignment="1" applyProtection="1">
      <alignment horizontal="center" vertical="center"/>
    </xf>
    <xf numFmtId="176" fontId="8" fillId="10" borderId="4" xfId="0" applyNumberFormat="1" applyFont="1" applyFill="1" applyBorder="1" applyAlignment="1" applyProtection="1">
      <alignment horizontal="center" vertical="center"/>
    </xf>
    <xf numFmtId="176" fontId="8" fillId="10" borderId="12" xfId="0" applyNumberFormat="1" applyFont="1" applyFill="1" applyBorder="1" applyAlignment="1" applyProtection="1">
      <alignment horizontal="center" vertical="center"/>
    </xf>
    <xf numFmtId="176" fontId="23" fillId="10" borderId="6" xfId="0" applyNumberFormat="1" applyFont="1" applyFill="1" applyBorder="1" applyAlignment="1" applyProtection="1">
      <alignment horizontal="center" vertical="center" wrapText="1"/>
    </xf>
    <xf numFmtId="176" fontId="23" fillId="10" borderId="11" xfId="0" applyNumberFormat="1" applyFont="1" applyFill="1" applyBorder="1" applyAlignment="1" applyProtection="1">
      <alignment horizontal="center" vertical="center"/>
    </xf>
    <xf numFmtId="176" fontId="23" fillId="10" borderId="3" xfId="0" applyNumberFormat="1" applyFont="1" applyFill="1" applyBorder="1" applyAlignment="1" applyProtection="1">
      <alignment horizontal="center" vertical="center"/>
    </xf>
    <xf numFmtId="176" fontId="23" fillId="10" borderId="10" xfId="0" applyNumberFormat="1" applyFont="1" applyFill="1" applyBorder="1" applyAlignment="1" applyProtection="1">
      <alignment horizontal="center" vertical="center"/>
    </xf>
    <xf numFmtId="0" fontId="15" fillId="6" borderId="40" xfId="0" applyFont="1" applyFill="1" applyBorder="1" applyAlignment="1" applyProtection="1">
      <alignment horizontal="center" vertical="center"/>
      <protection locked="0"/>
    </xf>
    <xf numFmtId="0" fontId="15" fillId="6" borderId="41" xfId="0" applyFont="1" applyFill="1" applyBorder="1" applyAlignment="1" applyProtection="1">
      <alignment horizontal="center" vertical="center"/>
      <protection locked="0"/>
    </xf>
  </cellXfs>
  <cellStyles count="4">
    <cellStyle name="Prozent" xfId="1" builtinId="5"/>
    <cellStyle name="Standard" xfId="0" builtinId="0"/>
    <cellStyle name="Standard 2" xfId="3"/>
    <cellStyle name="Währung" xfId="2" builtinId="4"/>
  </cellStyles>
  <dxfs count="1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  <name val="Cambria"/>
        <scheme val="none"/>
      </font>
      <fill>
        <patternFill>
          <bgColor rgb="FF0099F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ndense val="0"/>
        <extend val="0"/>
        <color indexed="10"/>
      </font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  <name val="Cambria"/>
        <scheme val="none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  <name val="Cambria"/>
        <scheme val="none"/>
      </font>
      <fill>
        <patternFill>
          <bgColor rgb="FF0099F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ndense val="0"/>
        <extend val="0"/>
        <color indexed="10"/>
      </font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  <name val="Cambria"/>
        <scheme val="none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  <name val="Cambria"/>
        <scheme val="none"/>
      </font>
      <fill>
        <patternFill>
          <bgColor rgb="FF0099F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ndense val="0"/>
        <extend val="0"/>
        <color indexed="10"/>
      </font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  <name val="Cambria"/>
        <scheme val="none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  <name val="Cambria"/>
        <scheme val="none"/>
      </font>
      <fill>
        <patternFill>
          <bgColor rgb="FF0099F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  <name val="Cambria"/>
        <scheme val="none"/>
      </font>
      <fill>
        <patternFill>
          <bgColor rgb="FF00B050"/>
        </patternFill>
      </fill>
    </dxf>
    <dxf>
      <font>
        <b/>
        <i val="0"/>
        <color theme="0"/>
      </font>
      <fill>
        <gradientFill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FF6600"/>
          </stop>
          <stop position="1">
            <color rgb="FF0099FF"/>
          </stop>
        </gradient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99FF"/>
      <color rgb="FFFF6600"/>
      <color rgb="FFFFFF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Amortisation </a:t>
            </a:r>
          </a:p>
          <a:p>
            <a:pPr>
              <a:defRPr/>
            </a:pPr>
            <a:r>
              <a:rPr lang="de-DE"/>
              <a:t>T8/T5 vs. LED</a:t>
            </a:r>
          </a:p>
        </c:rich>
      </c:tx>
      <c:layout>
        <c:manualLayout>
          <c:xMode val="edge"/>
          <c:yMode val="edge"/>
          <c:x val="0.28910570224971582"/>
          <c:y val="3.03603599321205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94163353343209E-2"/>
          <c:y val="4.6770924467774859E-2"/>
          <c:w val="0.91774143083599702"/>
          <c:h val="0.93109554077191692"/>
        </c:manualLayout>
      </c:layout>
      <c:lineChart>
        <c:grouping val="standard"/>
        <c:varyColors val="0"/>
        <c:ser>
          <c:idx val="10"/>
          <c:order val="0"/>
          <c:tx>
            <c:strRef>
              <c:f>Berechnung!$A$12</c:f>
              <c:strCache>
                <c:ptCount val="1"/>
                <c:pt idx="0">
                  <c:v>Kosten Leuchtstoffröhren</c:v>
                </c:pt>
              </c:strCache>
            </c:strRef>
          </c:tx>
          <c:spPr>
            <a:ln w="63500">
              <a:gradFill flip="none" rotWithShape="1">
                <a:gsLst>
                  <a:gs pos="0">
                    <a:srgbClr val="FF6600"/>
                  </a:gs>
                  <a:gs pos="100000">
                    <a:srgbClr val="0099FF"/>
                  </a:gs>
                </a:gsLst>
                <a:lin ang="5400000" scaled="1"/>
                <a:tileRect/>
              </a:gra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99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Berechnung!$C$12:$L$12</c:f>
              <c:numCache>
                <c:formatCode>_("€"* #,##0.00_);_("€"* \(#,##0.00\);_("€"* "-"??_);_(@_)</c:formatCode>
                <c:ptCount val="10"/>
                <c:pt idx="0">
                  <c:v>786.51733333333334</c:v>
                </c:pt>
                <c:pt idx="1">
                  <c:v>1570.3381333333332</c:v>
                </c:pt>
                <c:pt idx="2">
                  <c:v>2644.2564266666668</c:v>
                </c:pt>
                <c:pt idx="3">
                  <c:v>3772.9583786666662</c:v>
                </c:pt>
                <c:pt idx="4">
                  <c:v>5127.4007210666659</c:v>
                </c:pt>
                <c:pt idx="5">
                  <c:v>6886.0648652799991</c:v>
                </c:pt>
                <c:pt idx="6">
                  <c:v>8836.4618383359993</c:v>
                </c:pt>
                <c:pt idx="7">
                  <c:v>11176.938206003197</c:v>
                </c:pt>
                <c:pt idx="8">
                  <c:v>14118.843180537171</c:v>
                </c:pt>
                <c:pt idx="9">
                  <c:v>17489.129149977936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Berechnung!$A$17</c:f>
              <c:strCache>
                <c:ptCount val="1"/>
                <c:pt idx="0">
                  <c:v>Kosten LED</c:v>
                </c:pt>
              </c:strCache>
            </c:strRef>
          </c:tx>
          <c:spPr>
            <a:ln w="63500"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9"/>
              <c:layout>
                <c:manualLayout>
                  <c:x val="-6.1239058986000905E-2"/>
                  <c:y val="8.0480767971446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Berechnung!$C$17:$L$17</c:f>
              <c:numCache>
                <c:formatCode>_("€"* #,##0.00_);_("€"* \(#,##0.00\);_("€"* "-"??_);_(@_)</c:formatCode>
                <c:ptCount val="10"/>
                <c:pt idx="0">
                  <c:v>1076.5413333333336</c:v>
                </c:pt>
                <c:pt idx="1">
                  <c:v>1410.3909333333334</c:v>
                </c:pt>
                <c:pt idx="2">
                  <c:v>1811.0104533333333</c:v>
                </c:pt>
                <c:pt idx="3">
                  <c:v>2291.7538773333335</c:v>
                </c:pt>
                <c:pt idx="4">
                  <c:v>2868.6459861333333</c:v>
                </c:pt>
                <c:pt idx="5">
                  <c:v>3560.9165166933326</c:v>
                </c:pt>
                <c:pt idx="6">
                  <c:v>4391.6411533653327</c:v>
                </c:pt>
                <c:pt idx="7">
                  <c:v>5388.5107173717333</c:v>
                </c:pt>
                <c:pt idx="8">
                  <c:v>6584.7541941794125</c:v>
                </c:pt>
                <c:pt idx="9">
                  <c:v>8020.2463663486287</c:v>
                </c:pt>
              </c:numCache>
            </c:numRef>
          </c:val>
          <c:smooth val="0"/>
        </c:ser>
        <c:ser>
          <c:idx val="11"/>
          <c:order val="2"/>
          <c:tx>
            <c:strRef>
              <c:f>Berechnung!$A$18</c:f>
              <c:strCache>
                <c:ptCount val="1"/>
                <c:pt idx="0">
                  <c:v>Einsparung</c:v>
                </c:pt>
              </c:strCache>
            </c:strRef>
          </c:tx>
          <c:spPr>
            <a:ln w="127000">
              <a:gradFill>
                <a:gsLst>
                  <a:gs pos="0">
                    <a:srgbClr val="FFF2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rgbClr val="4D0808"/>
                  </a:gs>
                </a:gsLst>
                <a:lin ang="5400000" scaled="0"/>
              </a:gradFill>
            </a:ln>
          </c:spPr>
          <c:marker>
            <c:symbol val="none"/>
          </c:marker>
          <c:dLbls>
            <c:dLbl>
              <c:idx val="9"/>
              <c:layout>
                <c:manualLayout>
                  <c:x val="-6.1241228865374893E-3"/>
                  <c:y val="0.174379574163178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6600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Berechnung!$C$18:$L$18</c:f>
              <c:numCache>
                <c:formatCode>_("€"* #,##0.00_);_("€"* \(#,##0.00\);_("€"* "-"??_);_(@_)</c:formatCode>
                <c:ptCount val="10"/>
                <c:pt idx="0">
                  <c:v>-290.02400000000023</c:v>
                </c:pt>
                <c:pt idx="1">
                  <c:v>159.94719999999984</c:v>
                </c:pt>
                <c:pt idx="2">
                  <c:v>833.2459733333335</c:v>
                </c:pt>
                <c:pt idx="3">
                  <c:v>1481.2045013333327</c:v>
                </c:pt>
                <c:pt idx="4">
                  <c:v>2258.7547349333327</c:v>
                </c:pt>
                <c:pt idx="5">
                  <c:v>3325.1483485866665</c:v>
                </c:pt>
                <c:pt idx="6">
                  <c:v>4444.8206849706667</c:v>
                </c:pt>
                <c:pt idx="7">
                  <c:v>5788.4274886314633</c:v>
                </c:pt>
                <c:pt idx="8">
                  <c:v>7534.0889863577586</c:v>
                </c:pt>
                <c:pt idx="9">
                  <c:v>9468.8827836293076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7687440"/>
        <c:axId val="317784496"/>
      </c:lineChart>
      <c:catAx>
        <c:axId val="31768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000" b="0">
                    <a:latin typeface="Arial" pitchFamily="34" charset="0"/>
                    <a:cs typeface="Arial" pitchFamily="34" charset="0"/>
                  </a:rPr>
                  <a:t>Jahre</a:t>
                </a:r>
              </a:p>
            </c:rich>
          </c:tx>
          <c:layout>
            <c:manualLayout>
              <c:xMode val="edge"/>
              <c:yMode val="edge"/>
              <c:x val="0.89635790216390865"/>
              <c:y val="0.91692129192527005"/>
            </c:manualLayout>
          </c:layout>
          <c:overlay val="0"/>
        </c:title>
        <c:majorTickMark val="out"/>
        <c:minorTickMark val="none"/>
        <c:tickLblPos val="nextTo"/>
        <c:crossAx val="317784496"/>
        <c:crosses val="autoZero"/>
        <c:auto val="1"/>
        <c:lblAlgn val="ctr"/>
        <c:lblOffset val="100"/>
        <c:noMultiLvlLbl val="0"/>
      </c:catAx>
      <c:valAx>
        <c:axId val="317784496"/>
        <c:scaling>
          <c:orientation val="minMax"/>
        </c:scaling>
        <c:delete val="0"/>
        <c:axPos val="l"/>
        <c:numFmt formatCode="_(&quot;€&quot;* #,##0_);_(&quot;€&quot;* \(#,##0\);_(&quot;€&quot;* &quot;-&quot;_);_(@_)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7687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647483446611064"/>
          <c:y val="0.21101626634596646"/>
          <c:w val="0.59370316290376934"/>
          <c:h val="0.1979229490324256"/>
        </c:manualLayout>
      </c:layout>
      <c:overlay val="0"/>
      <c:spPr>
        <a:ln>
          <a:noFill/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Länge:</a:t>
            </a:r>
            <a:r>
              <a:rPr lang="de-DE" baseline="0"/>
              <a:t> 600 mm</a:t>
            </a:r>
            <a:endParaRPr lang="de-DE"/>
          </a:p>
        </c:rich>
      </c:tx>
      <c:layout>
        <c:manualLayout>
          <c:xMode val="edge"/>
          <c:yMode val="edge"/>
          <c:x val="0.158422596050978"/>
          <c:y val="4.1679540625460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94163353343209E-2"/>
          <c:y val="4.6770924467774859E-2"/>
          <c:w val="0.91774143083599702"/>
          <c:h val="0.8326195683872849"/>
        </c:manualLayout>
      </c:layout>
      <c:lineChart>
        <c:grouping val="standard"/>
        <c:varyColors val="0"/>
        <c:ser>
          <c:idx val="10"/>
          <c:order val="0"/>
          <c:tx>
            <c:strRef>
              <c:f>'600'!$A$7</c:f>
              <c:strCache>
                <c:ptCount val="1"/>
                <c:pt idx="0">
                  <c:v>T8</c:v>
                </c:pt>
              </c:strCache>
            </c:strRef>
          </c:tx>
          <c:spPr>
            <a:ln w="63500">
              <a:solidFill>
                <a:srgbClr val="FF6600"/>
              </a:solidFill>
            </a:ln>
          </c:spPr>
          <c:marker>
            <c:symbol val="none"/>
          </c:marker>
          <c:val>
            <c:numRef>
              <c:f>'600'!$C$17:$G$17</c:f>
              <c:numCache>
                <c:formatCode>_("€"* #,##0.00_);_("€"* \(#,##0.00\);_("€"* "-"??_);_(@_)</c:formatCode>
                <c:ptCount val="5"/>
                <c:pt idx="0">
                  <c:v>13.703733333333332</c:v>
                </c:pt>
                <c:pt idx="1">
                  <c:v>24.348213333333334</c:v>
                </c:pt>
                <c:pt idx="2">
                  <c:v>41.954922666666661</c:v>
                </c:pt>
                <c:pt idx="3">
                  <c:v>57.282973866666659</c:v>
                </c:pt>
                <c:pt idx="4">
                  <c:v>75.676635306666654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'600'!$A$19</c:f>
              <c:strCache>
                <c:ptCount val="1"/>
                <c:pt idx="0">
                  <c:v>T5</c:v>
                </c:pt>
              </c:strCache>
            </c:strRef>
          </c:tx>
          <c:spPr>
            <a:ln w="63500">
              <a:solidFill>
                <a:srgbClr val="0099FF"/>
              </a:solidFill>
            </a:ln>
          </c:spPr>
          <c:marker>
            <c:symbol val="none"/>
          </c:marker>
          <c:val>
            <c:numRef>
              <c:f>'600'!$C$31:$G$31</c:f>
              <c:numCache>
                <c:formatCode>_("€"* #,##0.00_);_("€"* \(#,##0.00\);_("€"* "-"??_);_(@_)</c:formatCode>
                <c:ptCount val="5"/>
                <c:pt idx="0">
                  <c:v>-29.275599999999997</c:v>
                </c:pt>
                <c:pt idx="1">
                  <c:v>-21.050319999999999</c:v>
                </c:pt>
                <c:pt idx="2">
                  <c:v>-11.179983999999999</c:v>
                </c:pt>
                <c:pt idx="3">
                  <c:v>0.66441919999999932</c:v>
                </c:pt>
                <c:pt idx="4">
                  <c:v>14.877703039999998</c:v>
                </c:pt>
              </c:numCache>
            </c:numRef>
          </c:val>
          <c:smooth val="0"/>
        </c:ser>
        <c:ser>
          <c:idx val="11"/>
          <c:order val="2"/>
          <c:tx>
            <c:strRef>
              <c:f>'600'!$A$33</c:f>
              <c:strCache>
                <c:ptCount val="1"/>
                <c:pt idx="0">
                  <c:v>LED</c:v>
                </c:pt>
              </c:strCache>
            </c:strRef>
          </c:tx>
          <c:spPr>
            <a:ln w="63500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'600'!$C$43:$G$43</c:f>
              <c:numCache>
                <c:formatCode>_("€"* #,##0.00_);_("€"* \(#,##0.00\);_("€"* "-"??_);_(@_)</c:formatCode>
                <c:ptCount val="5"/>
                <c:pt idx="0">
                  <c:v>4.032</c:v>
                </c:pt>
                <c:pt idx="1">
                  <c:v>8.8704000000000001</c:v>
                </c:pt>
                <c:pt idx="2">
                  <c:v>14.67648</c:v>
                </c:pt>
                <c:pt idx="3">
                  <c:v>21.643775999999999</c:v>
                </c:pt>
                <c:pt idx="4">
                  <c:v>30.004531199999995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738936"/>
        <c:axId val="318739328"/>
      </c:lineChart>
      <c:catAx>
        <c:axId val="318738936"/>
        <c:scaling>
          <c:orientation val="minMax"/>
        </c:scaling>
        <c:delete val="0"/>
        <c:axPos val="b"/>
        <c:majorTickMark val="out"/>
        <c:minorTickMark val="none"/>
        <c:tickLblPos val="nextTo"/>
        <c:crossAx val="318739328"/>
        <c:crosses val="autoZero"/>
        <c:auto val="1"/>
        <c:lblAlgn val="ctr"/>
        <c:lblOffset val="100"/>
        <c:noMultiLvlLbl val="0"/>
      </c:catAx>
      <c:valAx>
        <c:axId val="318739328"/>
        <c:scaling>
          <c:orientation val="minMax"/>
        </c:scaling>
        <c:delete val="0"/>
        <c:axPos val="l"/>
        <c:numFmt formatCode="_(&quot;€&quot;* #,##0.00_);_(&quot;€&quot;* \(#,##0.00\);_(&quot;€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738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193661950265499"/>
          <c:y val="0.15442036287926683"/>
          <c:w val="0.16319247219778421"/>
          <c:h val="0.1979229490324256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Länge:</a:t>
            </a:r>
            <a:r>
              <a:rPr lang="de-DE" baseline="0"/>
              <a:t> 600 mm</a:t>
            </a:r>
            <a:endParaRPr lang="de-DE"/>
          </a:p>
        </c:rich>
      </c:tx>
      <c:layout>
        <c:manualLayout>
          <c:xMode val="edge"/>
          <c:yMode val="edge"/>
          <c:x val="9.3185794086042981E-2"/>
          <c:y val="4.1679429396578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94163353343209E-2"/>
          <c:y val="4.6770924467774859E-2"/>
          <c:w val="0.91774143083599702"/>
          <c:h val="0.8326195683872849"/>
        </c:manualLayout>
      </c:layout>
      <c:lineChart>
        <c:grouping val="standard"/>
        <c:varyColors val="0"/>
        <c:ser>
          <c:idx val="10"/>
          <c:order val="0"/>
          <c:tx>
            <c:strRef>
              <c:f>'600'!$A$7</c:f>
              <c:strCache>
                <c:ptCount val="1"/>
                <c:pt idx="0">
                  <c:v>T8</c:v>
                </c:pt>
              </c:strCache>
            </c:strRef>
          </c:tx>
          <c:spPr>
            <a:ln w="63500">
              <a:solidFill>
                <a:srgbClr val="FF6600"/>
              </a:solidFill>
            </a:ln>
          </c:spPr>
          <c:marker>
            <c:symbol val="none"/>
          </c:marker>
          <c:val>
            <c:numRef>
              <c:f>'600'!$C$17:$V$17</c:f>
              <c:numCache>
                <c:formatCode>_("€"* #,##0.00_);_("€"* \(#,##0.00\);_("€"* "-"??_);_(@_)</c:formatCode>
                <c:ptCount val="10"/>
                <c:pt idx="0">
                  <c:v>13.703733333333332</c:v>
                </c:pt>
                <c:pt idx="1">
                  <c:v>24.348213333333334</c:v>
                </c:pt>
                <c:pt idx="2">
                  <c:v>41.954922666666661</c:v>
                </c:pt>
                <c:pt idx="3">
                  <c:v>57.282973866666659</c:v>
                </c:pt>
                <c:pt idx="4">
                  <c:v>75.676635306666654</c:v>
                </c:pt>
                <c:pt idx="5">
                  <c:v>102.58236236799998</c:v>
                </c:pt>
                <c:pt idx="6">
                  <c:v>129.06923484159998</c:v>
                </c:pt>
                <c:pt idx="7">
                  <c:v>160.85348180991997</c:v>
                </c:pt>
                <c:pt idx="8">
                  <c:v>203.8279115052373</c:v>
                </c:pt>
                <c:pt idx="9">
                  <c:v>249.5972271396181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'600'!$A$19</c:f>
              <c:strCache>
                <c:ptCount val="1"/>
                <c:pt idx="0">
                  <c:v>T5</c:v>
                </c:pt>
              </c:strCache>
            </c:strRef>
          </c:tx>
          <c:spPr>
            <a:ln w="63500">
              <a:solidFill>
                <a:srgbClr val="0099FF"/>
              </a:solidFill>
            </a:ln>
          </c:spPr>
          <c:marker>
            <c:symbol val="none"/>
          </c:marker>
          <c:val>
            <c:numRef>
              <c:f>'600'!$C$31:$V$31</c:f>
              <c:numCache>
                <c:formatCode>_("€"* #,##0.00_);_("€"* \(#,##0.00\);_("€"* "-"??_);_(@_)</c:formatCode>
                <c:ptCount val="10"/>
                <c:pt idx="0">
                  <c:v>-29.275599999999997</c:v>
                </c:pt>
                <c:pt idx="1">
                  <c:v>-21.050319999999999</c:v>
                </c:pt>
                <c:pt idx="2">
                  <c:v>-11.179983999999999</c:v>
                </c:pt>
                <c:pt idx="3">
                  <c:v>0.66441919999999932</c:v>
                </c:pt>
                <c:pt idx="4">
                  <c:v>14.877703039999998</c:v>
                </c:pt>
                <c:pt idx="5">
                  <c:v>31.933643647999993</c:v>
                </c:pt>
                <c:pt idx="6">
                  <c:v>52.400772377599992</c:v>
                </c:pt>
                <c:pt idx="7">
                  <c:v>40.83132685311999</c:v>
                </c:pt>
                <c:pt idx="8">
                  <c:v>70.30399222374399</c:v>
                </c:pt>
                <c:pt idx="9">
                  <c:v>105.67119066849278</c:v>
                </c:pt>
              </c:numCache>
            </c:numRef>
          </c:val>
          <c:smooth val="0"/>
        </c:ser>
        <c:ser>
          <c:idx val="11"/>
          <c:order val="2"/>
          <c:tx>
            <c:strRef>
              <c:f>'600'!$A$33</c:f>
              <c:strCache>
                <c:ptCount val="1"/>
                <c:pt idx="0">
                  <c:v>LED</c:v>
                </c:pt>
              </c:strCache>
            </c:strRef>
          </c:tx>
          <c:spPr>
            <a:ln w="63500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'600'!$C$43:$V$43</c:f>
              <c:numCache>
                <c:formatCode>_("€"* #,##0.00_);_("€"* \(#,##0.00\);_("€"* "-"??_);_(@_)</c:formatCode>
                <c:ptCount val="10"/>
                <c:pt idx="0">
                  <c:v>4.032</c:v>
                </c:pt>
                <c:pt idx="1">
                  <c:v>8.8704000000000001</c:v>
                </c:pt>
                <c:pt idx="2">
                  <c:v>14.67648</c:v>
                </c:pt>
                <c:pt idx="3">
                  <c:v>21.643775999999999</c:v>
                </c:pt>
                <c:pt idx="4">
                  <c:v>30.004531199999995</c:v>
                </c:pt>
                <c:pt idx="5">
                  <c:v>40.037437439999991</c:v>
                </c:pt>
                <c:pt idx="6">
                  <c:v>52.07692492799999</c:v>
                </c:pt>
                <c:pt idx="7">
                  <c:v>66.524309913599993</c:v>
                </c:pt>
                <c:pt idx="8">
                  <c:v>83.861171896319988</c:v>
                </c:pt>
                <c:pt idx="9">
                  <c:v>104.66540627558399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650696"/>
        <c:axId val="319651088"/>
      </c:lineChart>
      <c:catAx>
        <c:axId val="319650696"/>
        <c:scaling>
          <c:orientation val="minMax"/>
        </c:scaling>
        <c:delete val="0"/>
        <c:axPos val="b"/>
        <c:majorTickMark val="out"/>
        <c:minorTickMark val="none"/>
        <c:tickLblPos val="nextTo"/>
        <c:crossAx val="319651088"/>
        <c:crosses val="autoZero"/>
        <c:auto val="1"/>
        <c:lblAlgn val="ctr"/>
        <c:lblOffset val="100"/>
        <c:noMultiLvlLbl val="0"/>
      </c:catAx>
      <c:valAx>
        <c:axId val="319651088"/>
        <c:scaling>
          <c:orientation val="minMax"/>
        </c:scaling>
        <c:delete val="0"/>
        <c:axPos val="l"/>
        <c:numFmt formatCode="_(&quot;€&quot;* #,##0.00_);_(&quot;€&quot;* \(#,##0.00\);_(&quot;€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9650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6663375711420238E-2"/>
          <c:y val="0.15442038290126467"/>
          <c:w val="4.176416393133444E-2"/>
          <c:h val="0.1915475686082012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de-DE" sz="1400"/>
              <a:t>Break even Punkt</a:t>
            </a:r>
          </a:p>
        </c:rich>
      </c:tx>
      <c:layout>
        <c:manualLayout>
          <c:xMode val="edge"/>
          <c:yMode val="edge"/>
          <c:x val="0.23493139323614848"/>
          <c:y val="9.93123598760124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747424185804052"/>
          <c:y val="4.0897235215180266E-2"/>
          <c:w val="0.91774143083599702"/>
          <c:h val="0.93109554077191692"/>
        </c:manualLayout>
      </c:layout>
      <c:lineChart>
        <c:grouping val="standard"/>
        <c:varyColors val="0"/>
        <c:ser>
          <c:idx val="10"/>
          <c:order val="0"/>
          <c:tx>
            <c:strRef>
              <c:f>Berechnung!$A$12</c:f>
              <c:strCache>
                <c:ptCount val="1"/>
                <c:pt idx="0">
                  <c:v>Kosten Leuchtstoffröhren</c:v>
                </c:pt>
              </c:strCache>
            </c:strRef>
          </c:tx>
          <c:spPr>
            <a:ln w="12700">
              <a:gradFill flip="none" rotWithShape="1">
                <a:gsLst>
                  <a:gs pos="0">
                    <a:srgbClr val="FF6600"/>
                  </a:gs>
                  <a:gs pos="100000">
                    <a:srgbClr val="0099FF"/>
                  </a:gs>
                </a:gsLst>
                <a:lin ang="5400000" scaled="1"/>
                <a:tileRect/>
              </a:gradFill>
            </a:ln>
          </c:spPr>
          <c:marker>
            <c:symbol val="none"/>
          </c:marker>
          <c:cat>
            <c:numRef>
              <c:f>Berechnung!$C$3:$F$3</c:f>
              <c:numCache>
                <c:formatCode>"Jahr"\ 0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Berechnung!$C$12:$F$12</c:f>
              <c:numCache>
                <c:formatCode>_("€"* #,##0.00_);_("€"* \(#,##0.00\);_("€"* "-"??_);_(@_)</c:formatCode>
                <c:ptCount val="4"/>
                <c:pt idx="0">
                  <c:v>786.51733333333334</c:v>
                </c:pt>
                <c:pt idx="1">
                  <c:v>1570.3381333333332</c:v>
                </c:pt>
                <c:pt idx="2">
                  <c:v>2644.2564266666668</c:v>
                </c:pt>
                <c:pt idx="3">
                  <c:v>3772.9583786666662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Berechnung!$A$17</c:f>
              <c:strCache>
                <c:ptCount val="1"/>
                <c:pt idx="0">
                  <c:v>Kosten LED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Berechnung!$C$3:$F$3</c:f>
              <c:numCache>
                <c:formatCode>"Jahr"\ 0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Berechnung!$C$17:$F$17</c:f>
              <c:numCache>
                <c:formatCode>_("€"* #,##0.00_);_("€"* \(#,##0.00\);_("€"* "-"??_);_(@_)</c:formatCode>
                <c:ptCount val="4"/>
                <c:pt idx="0">
                  <c:v>1076.5413333333336</c:v>
                </c:pt>
                <c:pt idx="1">
                  <c:v>1410.3909333333334</c:v>
                </c:pt>
                <c:pt idx="2">
                  <c:v>1811.0104533333333</c:v>
                </c:pt>
                <c:pt idx="3">
                  <c:v>2291.7538773333335</c:v>
                </c:pt>
              </c:numCache>
            </c:numRef>
          </c:val>
          <c:smooth val="0"/>
        </c:ser>
        <c:ser>
          <c:idx val="11"/>
          <c:order val="2"/>
          <c:tx>
            <c:strRef>
              <c:f>Berechnung!$A$18</c:f>
              <c:strCache>
                <c:ptCount val="1"/>
                <c:pt idx="0">
                  <c:v>Einsparung</c:v>
                </c:pt>
              </c:strCache>
            </c:strRef>
          </c:tx>
          <c:spPr>
            <a:ln w="25400">
              <a:gradFill>
                <a:gsLst>
                  <a:gs pos="0">
                    <a:srgbClr val="FFF2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rgbClr val="4D0808"/>
                  </a:gs>
                </a:gsLst>
                <a:lin ang="5400000" scaled="0"/>
              </a:gradFill>
            </a:ln>
          </c:spPr>
          <c:marker>
            <c:symbol val="none"/>
          </c:marker>
          <c:cat>
            <c:numRef>
              <c:f>Berechnung!$C$3:$F$3</c:f>
              <c:numCache>
                <c:formatCode>"Jahr"\ 0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Berechnung!$C$18:$F$18</c:f>
              <c:numCache>
                <c:formatCode>_("€"* #,##0.00_);_("€"* \(#,##0.00\);_("€"* "-"??_);_(@_)</c:formatCode>
                <c:ptCount val="4"/>
                <c:pt idx="0">
                  <c:v>-290.02400000000023</c:v>
                </c:pt>
                <c:pt idx="1">
                  <c:v>159.94719999999984</c:v>
                </c:pt>
                <c:pt idx="2">
                  <c:v>833.2459733333335</c:v>
                </c:pt>
                <c:pt idx="3">
                  <c:v>1481.2045013333327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7962928"/>
        <c:axId val="318145056"/>
      </c:lineChart>
      <c:catAx>
        <c:axId val="317962928"/>
        <c:scaling>
          <c:orientation val="minMax"/>
        </c:scaling>
        <c:delete val="0"/>
        <c:axPos val="b"/>
        <c:numFmt formatCode="&quot;Jahr&quot;\ 0" sourceLinked="1"/>
        <c:majorTickMark val="out"/>
        <c:minorTickMark val="none"/>
        <c:tickLblPos val="nextTo"/>
        <c:crossAx val="318145056"/>
        <c:crosses val="autoZero"/>
        <c:auto val="1"/>
        <c:lblAlgn val="ctr"/>
        <c:lblOffset val="100"/>
        <c:noMultiLvlLbl val="0"/>
      </c:catAx>
      <c:valAx>
        <c:axId val="318145056"/>
        <c:scaling>
          <c:orientation val="minMax"/>
        </c:scaling>
        <c:delete val="0"/>
        <c:axPos val="l"/>
        <c:numFmt formatCode="_(&quot;€&quot;* #,##0_);_(&quot;€&quot;* \(#,##0\);_(&quot;€&quot;* &quot;-&quot;_);_(@_)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7962928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Amortisation Leuchtstoffröhren</a:t>
            </a:r>
            <a:r>
              <a:rPr lang="de-DE" baseline="0"/>
              <a:t> T8/T5 vs. LED</a:t>
            </a:r>
            <a:endParaRPr lang="de-DE"/>
          </a:p>
        </c:rich>
      </c:tx>
      <c:layout>
        <c:manualLayout>
          <c:xMode val="edge"/>
          <c:yMode val="edge"/>
          <c:x val="9.3185794086042981E-2"/>
          <c:y val="4.1679429396578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484113645984733E-2"/>
          <c:y val="3.1678554282155977E-2"/>
          <c:w val="0.91774143083599702"/>
          <c:h val="0.8326195683872849"/>
        </c:manualLayout>
      </c:layout>
      <c:lineChart>
        <c:grouping val="standard"/>
        <c:varyColors val="0"/>
        <c:ser>
          <c:idx val="10"/>
          <c:order val="0"/>
          <c:tx>
            <c:strRef>
              <c:f>Berechnung!$A$12</c:f>
              <c:strCache>
                <c:ptCount val="1"/>
                <c:pt idx="0">
                  <c:v>Kosten Leuchtstoffröhren</c:v>
                </c:pt>
              </c:strCache>
            </c:strRef>
          </c:tx>
          <c:spPr>
            <a:ln w="63500">
              <a:gradFill flip="none" rotWithShape="1">
                <a:gsLst>
                  <a:gs pos="0">
                    <a:srgbClr val="FF6600"/>
                  </a:gs>
                  <a:gs pos="100000">
                    <a:srgbClr val="0099FF"/>
                  </a:gs>
                </a:gsLst>
                <a:lin ang="5400000" scaled="1"/>
                <a:tileRect/>
              </a:gradFill>
            </a:ln>
          </c:spPr>
          <c:marker>
            <c:symbol val="none"/>
          </c:marker>
          <c:val>
            <c:numRef>
              <c:f>Berechnung!$C$12:$V$12</c:f>
              <c:numCache>
                <c:formatCode>_("€"* #,##0.00_);_("€"* \(#,##0.00\);_("€"* "-"??_);_(@_)</c:formatCode>
                <c:ptCount val="20"/>
                <c:pt idx="0">
                  <c:v>786.51733333333334</c:v>
                </c:pt>
                <c:pt idx="1">
                  <c:v>1570.3381333333332</c:v>
                </c:pt>
                <c:pt idx="2">
                  <c:v>2644.2564266666668</c:v>
                </c:pt>
                <c:pt idx="3">
                  <c:v>3772.9583786666662</c:v>
                </c:pt>
                <c:pt idx="4">
                  <c:v>5127.4007210666659</c:v>
                </c:pt>
                <c:pt idx="5">
                  <c:v>6886.0648652799991</c:v>
                </c:pt>
                <c:pt idx="6">
                  <c:v>8836.4618383359993</c:v>
                </c:pt>
                <c:pt idx="7">
                  <c:v>11176.938206003197</c:v>
                </c:pt>
                <c:pt idx="8">
                  <c:v>14118.843180537171</c:v>
                </c:pt>
                <c:pt idx="9">
                  <c:v>17489.129149977936</c:v>
                </c:pt>
                <c:pt idx="10">
                  <c:v>21533.472313306858</c:v>
                </c:pt>
                <c:pt idx="11">
                  <c:v>26520.017442634897</c:v>
                </c:pt>
                <c:pt idx="12">
                  <c:v>32343.87159782854</c:v>
                </c:pt>
                <c:pt idx="13">
                  <c:v>39332.496584060907</c:v>
                </c:pt>
                <c:pt idx="14">
                  <c:v>47852.179900873096</c:v>
                </c:pt>
                <c:pt idx="15">
                  <c:v>57915.799881047707</c:v>
                </c:pt>
                <c:pt idx="16">
                  <c:v>69992.143857257252</c:v>
                </c:pt>
                <c:pt idx="17">
                  <c:v>84617.089962042039</c:v>
                </c:pt>
                <c:pt idx="18">
                  <c:v>102007.02528778376</c:v>
                </c:pt>
                <c:pt idx="19">
                  <c:v>122874.94767867385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Berechnung!$A$17</c:f>
              <c:strCache>
                <c:ptCount val="1"/>
                <c:pt idx="0">
                  <c:v>Kosten LED</c:v>
                </c:pt>
              </c:strCache>
            </c:strRef>
          </c:tx>
          <c:spPr>
            <a:ln w="63500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Berechnung!$C$17:$V$17</c:f>
              <c:numCache>
                <c:formatCode>_("€"* #,##0.00_);_("€"* \(#,##0.00\);_("€"* "-"??_);_(@_)</c:formatCode>
                <c:ptCount val="20"/>
                <c:pt idx="0">
                  <c:v>1076.5413333333336</c:v>
                </c:pt>
                <c:pt idx="1">
                  <c:v>1410.3909333333334</c:v>
                </c:pt>
                <c:pt idx="2">
                  <c:v>1811.0104533333333</c:v>
                </c:pt>
                <c:pt idx="3">
                  <c:v>2291.7538773333335</c:v>
                </c:pt>
                <c:pt idx="4">
                  <c:v>2868.6459861333333</c:v>
                </c:pt>
                <c:pt idx="5">
                  <c:v>3560.9165166933326</c:v>
                </c:pt>
                <c:pt idx="6">
                  <c:v>4391.6411533653327</c:v>
                </c:pt>
                <c:pt idx="7">
                  <c:v>5388.5107173717333</c:v>
                </c:pt>
                <c:pt idx="8">
                  <c:v>6584.7541941794125</c:v>
                </c:pt>
                <c:pt idx="9">
                  <c:v>8020.2463663486287</c:v>
                </c:pt>
                <c:pt idx="10">
                  <c:v>9742.8369729516871</c:v>
                </c:pt>
                <c:pt idx="11">
                  <c:v>11809.945700875356</c:v>
                </c:pt>
                <c:pt idx="12">
                  <c:v>14290.476174383761</c:v>
                </c:pt>
                <c:pt idx="13">
                  <c:v>17267.112742593843</c:v>
                </c:pt>
                <c:pt idx="14">
                  <c:v>20839.076624445945</c:v>
                </c:pt>
                <c:pt idx="15">
                  <c:v>25125.433282668466</c:v>
                </c:pt>
                <c:pt idx="16">
                  <c:v>30269.061272535491</c:v>
                </c:pt>
                <c:pt idx="17">
                  <c:v>36441.414860375924</c:v>
                </c:pt>
                <c:pt idx="18">
                  <c:v>43848.239165784435</c:v>
                </c:pt>
                <c:pt idx="19">
                  <c:v>52736.428332274656</c:v>
                </c:pt>
              </c:numCache>
            </c:numRef>
          </c:val>
          <c:smooth val="0"/>
        </c:ser>
        <c:ser>
          <c:idx val="11"/>
          <c:order val="2"/>
          <c:tx>
            <c:strRef>
              <c:f>Berechnung!$A$18</c:f>
              <c:strCache>
                <c:ptCount val="1"/>
                <c:pt idx="0">
                  <c:v>Einsparung</c:v>
                </c:pt>
              </c:strCache>
            </c:strRef>
          </c:tx>
          <c:spPr>
            <a:ln w="63500">
              <a:gradFill>
                <a:gsLst>
                  <a:gs pos="0">
                    <a:srgbClr val="FFF2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rgbClr val="4D0808"/>
                  </a:gs>
                </a:gsLst>
                <a:lin ang="5400000" scaled="0"/>
              </a:gradFill>
            </a:ln>
          </c:spPr>
          <c:marker>
            <c:symbol val="none"/>
          </c:marker>
          <c:val>
            <c:numRef>
              <c:f>Berechnung!$C$18:$V$18</c:f>
              <c:numCache>
                <c:formatCode>_("€"* #,##0.00_);_("€"* \(#,##0.00\);_("€"* "-"??_);_(@_)</c:formatCode>
                <c:ptCount val="20"/>
                <c:pt idx="0">
                  <c:v>-290.02400000000023</c:v>
                </c:pt>
                <c:pt idx="1">
                  <c:v>159.94719999999984</c:v>
                </c:pt>
                <c:pt idx="2">
                  <c:v>833.2459733333335</c:v>
                </c:pt>
                <c:pt idx="3">
                  <c:v>1481.2045013333327</c:v>
                </c:pt>
                <c:pt idx="4">
                  <c:v>2258.7547349333327</c:v>
                </c:pt>
                <c:pt idx="5">
                  <c:v>3325.1483485866665</c:v>
                </c:pt>
                <c:pt idx="6">
                  <c:v>4444.8206849706667</c:v>
                </c:pt>
                <c:pt idx="7">
                  <c:v>5788.4274886314633</c:v>
                </c:pt>
                <c:pt idx="8">
                  <c:v>7534.0889863577586</c:v>
                </c:pt>
                <c:pt idx="9">
                  <c:v>9468.8827836293076</c:v>
                </c:pt>
                <c:pt idx="10">
                  <c:v>11790.635340355171</c:v>
                </c:pt>
                <c:pt idx="11">
                  <c:v>14710.071741759541</c:v>
                </c:pt>
                <c:pt idx="12">
                  <c:v>18053.395423444781</c:v>
                </c:pt>
                <c:pt idx="13">
                  <c:v>22065.383841467064</c:v>
                </c:pt>
                <c:pt idx="14">
                  <c:v>27013.103276427151</c:v>
                </c:pt>
                <c:pt idx="15">
                  <c:v>32790.366598379245</c:v>
                </c:pt>
                <c:pt idx="16">
                  <c:v>39723.082584721764</c:v>
                </c:pt>
                <c:pt idx="17">
                  <c:v>48175.675101666115</c:v>
                </c:pt>
                <c:pt idx="18">
                  <c:v>58158.786121999328</c:v>
                </c:pt>
                <c:pt idx="19">
                  <c:v>70138.519346399204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7178856"/>
        <c:axId val="317179248"/>
      </c:lineChart>
      <c:catAx>
        <c:axId val="317178856"/>
        <c:scaling>
          <c:orientation val="minMax"/>
        </c:scaling>
        <c:delete val="0"/>
        <c:axPos val="b"/>
        <c:majorTickMark val="out"/>
        <c:minorTickMark val="none"/>
        <c:tickLblPos val="nextTo"/>
        <c:crossAx val="317179248"/>
        <c:crosses val="autoZero"/>
        <c:auto val="1"/>
        <c:lblAlgn val="ctr"/>
        <c:lblOffset val="100"/>
        <c:noMultiLvlLbl val="0"/>
      </c:catAx>
      <c:valAx>
        <c:axId val="317179248"/>
        <c:scaling>
          <c:orientation val="minMax"/>
        </c:scaling>
        <c:delete val="0"/>
        <c:axPos val="l"/>
        <c:numFmt formatCode="_(&quot;€&quot;* #,##0.00_);_(&quot;€&quot;* \(#,##0.00\);_(&quot;€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7178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936514159796417"/>
          <c:y val="0.15064730264815351"/>
          <c:w val="0.31108003615730606"/>
          <c:h val="0.1979229490324256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Länge:</a:t>
            </a:r>
            <a:r>
              <a:rPr lang="de-DE" baseline="0"/>
              <a:t> 1.500 mm</a:t>
            </a:r>
            <a:endParaRPr lang="de-DE"/>
          </a:p>
        </c:rich>
      </c:tx>
      <c:layout>
        <c:manualLayout>
          <c:xMode val="edge"/>
          <c:yMode val="edge"/>
          <c:x val="0.16583327681155038"/>
          <c:y val="4.1679540625460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163875307771323"/>
          <c:y val="2.4132433819929359E-2"/>
          <c:w val="0.91774143083599702"/>
          <c:h val="0.8326195683872849"/>
        </c:manualLayout>
      </c:layout>
      <c:lineChart>
        <c:grouping val="standard"/>
        <c:varyColors val="0"/>
        <c:ser>
          <c:idx val="10"/>
          <c:order val="0"/>
          <c:tx>
            <c:strRef>
              <c:f>'1500'!$A$7</c:f>
              <c:strCache>
                <c:ptCount val="1"/>
                <c:pt idx="0">
                  <c:v>T8</c:v>
                </c:pt>
              </c:strCache>
            </c:strRef>
          </c:tx>
          <c:spPr>
            <a:ln w="63500">
              <a:solidFill>
                <a:srgbClr val="FF6600"/>
              </a:solidFill>
            </a:ln>
          </c:spPr>
          <c:marker>
            <c:symbol val="none"/>
          </c:marker>
          <c:val>
            <c:numRef>
              <c:f>'1500'!$C$17:$G$17</c:f>
              <c:numCache>
                <c:formatCode>_("€"* #,##0.00_);_("€"* \(#,##0.00\);_("€"* "-"??_);_(@_)</c:formatCode>
                <c:ptCount val="5"/>
                <c:pt idx="0">
                  <c:v>33.557333333333332</c:v>
                </c:pt>
                <c:pt idx="1">
                  <c:v>67.426133333333325</c:v>
                </c:pt>
                <c:pt idx="2">
                  <c:v>113.40202666666666</c:v>
                </c:pt>
                <c:pt idx="3">
                  <c:v>162.17309866666665</c:v>
                </c:pt>
                <c:pt idx="4">
                  <c:v>220.69838506666665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'1500'!$A$19</c:f>
              <c:strCache>
                <c:ptCount val="1"/>
                <c:pt idx="0">
                  <c:v>T5</c:v>
                </c:pt>
              </c:strCache>
            </c:strRef>
          </c:tx>
          <c:spPr>
            <a:ln w="63500">
              <a:solidFill>
                <a:srgbClr val="0099FF"/>
              </a:solidFill>
            </a:ln>
          </c:spPr>
          <c:marker>
            <c:symbol val="none"/>
          </c:marker>
          <c:val>
            <c:numRef>
              <c:f>'1500'!$C$31:$G$31</c:f>
              <c:numCache>
                <c:formatCode>_("€"* #,##0.00_);_("€"* \(#,##0.00\);_("€"* "-"??_);_(@_)</c:formatCode>
                <c:ptCount val="5"/>
                <c:pt idx="0">
                  <c:v>-46.906000000000006</c:v>
                </c:pt>
                <c:pt idx="1">
                  <c:v>-25.133200000000006</c:v>
                </c:pt>
                <c:pt idx="2">
                  <c:v>0.99415999999999016</c:v>
                </c:pt>
                <c:pt idx="3">
                  <c:v>32.346991999999986</c:v>
                </c:pt>
                <c:pt idx="4">
                  <c:v>69.970390399999985</c:v>
                </c:pt>
              </c:numCache>
            </c:numRef>
          </c:val>
          <c:smooth val="0"/>
        </c:ser>
        <c:ser>
          <c:idx val="11"/>
          <c:order val="2"/>
          <c:tx>
            <c:strRef>
              <c:f>'1500'!$A$33</c:f>
              <c:strCache>
                <c:ptCount val="1"/>
                <c:pt idx="0">
                  <c:v>LED</c:v>
                </c:pt>
              </c:strCache>
            </c:strRef>
          </c:tx>
          <c:spPr>
            <a:ln w="63500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'1500'!$C$43:$G$43</c:f>
              <c:numCache>
                <c:formatCode>_("€"* #,##0.00_);_("€"* \(#,##0.00\);_("€"* "-"??_);_(@_)</c:formatCode>
                <c:ptCount val="5"/>
                <c:pt idx="0">
                  <c:v>44.929333333333339</c:v>
                </c:pt>
                <c:pt idx="1">
                  <c:v>59.444533333333339</c:v>
                </c:pt>
                <c:pt idx="2">
                  <c:v>76.862773333333337</c:v>
                </c:pt>
                <c:pt idx="3">
                  <c:v>97.764661333333336</c:v>
                </c:pt>
                <c:pt idx="4">
                  <c:v>122.84692693333334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7180032"/>
        <c:axId val="318732272"/>
      </c:lineChart>
      <c:catAx>
        <c:axId val="317180032"/>
        <c:scaling>
          <c:orientation val="minMax"/>
        </c:scaling>
        <c:delete val="0"/>
        <c:axPos val="b"/>
        <c:majorTickMark val="out"/>
        <c:minorTickMark val="none"/>
        <c:tickLblPos val="nextTo"/>
        <c:crossAx val="318732272"/>
        <c:crosses val="autoZero"/>
        <c:auto val="1"/>
        <c:lblAlgn val="ctr"/>
        <c:lblOffset val="100"/>
        <c:noMultiLvlLbl val="0"/>
      </c:catAx>
      <c:valAx>
        <c:axId val="318732272"/>
        <c:scaling>
          <c:orientation val="minMax"/>
        </c:scaling>
        <c:delete val="0"/>
        <c:axPos val="l"/>
        <c:numFmt formatCode="_(&quot;€&quot;* #,##0.00_);_(&quot;€&quot;* \(#,##0.00\);_(&quot;€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7180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374347173406924"/>
          <c:y val="0.15819342311038012"/>
          <c:w val="0.14345407964057708"/>
          <c:h val="0.1979229490324256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Länge:</a:t>
            </a:r>
            <a:r>
              <a:rPr lang="de-DE" baseline="0"/>
              <a:t> 1.500 mm</a:t>
            </a:r>
            <a:endParaRPr lang="de-DE"/>
          </a:p>
        </c:rich>
      </c:tx>
      <c:layout>
        <c:manualLayout>
          <c:xMode val="edge"/>
          <c:yMode val="edge"/>
          <c:x val="9.3185794086042981E-2"/>
          <c:y val="4.1679429396578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94163353343209E-2"/>
          <c:y val="4.6770924467774859E-2"/>
          <c:w val="0.91774143083599702"/>
          <c:h val="0.8326195683872849"/>
        </c:manualLayout>
      </c:layout>
      <c:lineChart>
        <c:grouping val="standard"/>
        <c:varyColors val="0"/>
        <c:ser>
          <c:idx val="10"/>
          <c:order val="0"/>
          <c:tx>
            <c:strRef>
              <c:f>'1500'!$A$7</c:f>
              <c:strCache>
                <c:ptCount val="1"/>
                <c:pt idx="0">
                  <c:v>T8</c:v>
                </c:pt>
              </c:strCache>
            </c:strRef>
          </c:tx>
          <c:spPr>
            <a:ln w="63500">
              <a:solidFill>
                <a:srgbClr val="FF6600"/>
              </a:solidFill>
            </a:ln>
          </c:spPr>
          <c:marker>
            <c:symbol val="none"/>
          </c:marker>
          <c:val>
            <c:numRef>
              <c:f>'1500'!$C$17:$V$17</c:f>
              <c:numCache>
                <c:formatCode>_("€"* #,##0.00_);_("€"* \(#,##0.00\);_("€"* "-"??_);_(@_)</c:formatCode>
                <c:ptCount val="20"/>
                <c:pt idx="0">
                  <c:v>33.557333333333332</c:v>
                </c:pt>
                <c:pt idx="1">
                  <c:v>67.426133333333325</c:v>
                </c:pt>
                <c:pt idx="2">
                  <c:v>113.40202666666666</c:v>
                </c:pt>
                <c:pt idx="3">
                  <c:v>162.17309866666665</c:v>
                </c:pt>
                <c:pt idx="4">
                  <c:v>220.69838506666665</c:v>
                </c:pt>
                <c:pt idx="5">
                  <c:v>296.26206207999996</c:v>
                </c:pt>
                <c:pt idx="6">
                  <c:v>380.53847449599994</c:v>
                </c:pt>
                <c:pt idx="7">
                  <c:v>481.67016939519993</c:v>
                </c:pt>
                <c:pt idx="8">
                  <c:v>608.36153660757327</c:v>
                </c:pt>
                <c:pt idx="9">
                  <c:v>753.99117726242116</c:v>
                </c:pt>
                <c:pt idx="10">
                  <c:v>928.74674604823872</c:v>
                </c:pt>
                <c:pt idx="11">
                  <c:v>1143.786761924553</c:v>
                </c:pt>
                <c:pt idx="12">
                  <c:v>1395.4347809761302</c:v>
                </c:pt>
                <c:pt idx="13">
                  <c:v>1697.4124038380228</c:v>
                </c:pt>
                <c:pt idx="14">
                  <c:v>2065.1188846056275</c:v>
                </c:pt>
                <c:pt idx="15">
                  <c:v>2499.9666615267529</c:v>
                </c:pt>
                <c:pt idx="16">
                  <c:v>3021.7839938321035</c:v>
                </c:pt>
                <c:pt idx="17">
                  <c:v>3653.2981259318576</c:v>
                </c:pt>
                <c:pt idx="18">
                  <c:v>4404.7150844515618</c:v>
                </c:pt>
                <c:pt idx="19">
                  <c:v>5306.4154346752075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'1500'!$A$19</c:f>
              <c:strCache>
                <c:ptCount val="1"/>
                <c:pt idx="0">
                  <c:v>T5</c:v>
                </c:pt>
              </c:strCache>
            </c:strRef>
          </c:tx>
          <c:spPr>
            <a:ln w="63500">
              <a:solidFill>
                <a:srgbClr val="0099FF"/>
              </a:solidFill>
            </a:ln>
          </c:spPr>
          <c:marker>
            <c:symbol val="none"/>
          </c:marker>
          <c:val>
            <c:numRef>
              <c:f>'1500'!$C$31:$V$31</c:f>
              <c:numCache>
                <c:formatCode>_("€"* #,##0.00_);_("€"* \(#,##0.00\);_("€"* "-"??_);_(@_)</c:formatCode>
                <c:ptCount val="20"/>
                <c:pt idx="0">
                  <c:v>-46.906000000000006</c:v>
                </c:pt>
                <c:pt idx="1">
                  <c:v>-25.133200000000006</c:v>
                </c:pt>
                <c:pt idx="2">
                  <c:v>0.99415999999999016</c:v>
                </c:pt>
                <c:pt idx="3">
                  <c:v>32.346991999999986</c:v>
                </c:pt>
                <c:pt idx="4">
                  <c:v>69.970390399999985</c:v>
                </c:pt>
                <c:pt idx="5">
                  <c:v>115.11846847999998</c:v>
                </c:pt>
                <c:pt idx="6">
                  <c:v>169.29616217599997</c:v>
                </c:pt>
                <c:pt idx="7">
                  <c:v>169.25939461119995</c:v>
                </c:pt>
                <c:pt idx="8">
                  <c:v>247.27527353343993</c:v>
                </c:pt>
                <c:pt idx="9">
                  <c:v>340.89432824012789</c:v>
                </c:pt>
                <c:pt idx="10">
                  <c:v>453.23719388815346</c:v>
                </c:pt>
                <c:pt idx="11">
                  <c:v>588.04863266578411</c:v>
                </c:pt>
                <c:pt idx="12">
                  <c:v>749.82235919894094</c:v>
                </c:pt>
                <c:pt idx="13">
                  <c:v>943.95083103872912</c:v>
                </c:pt>
                <c:pt idx="14">
                  <c:v>1111.8549972464748</c:v>
                </c:pt>
                <c:pt idx="15">
                  <c:v>1391.3999966957697</c:v>
                </c:pt>
                <c:pt idx="16">
                  <c:v>1726.8539960349235</c:v>
                </c:pt>
                <c:pt idx="17">
                  <c:v>2129.3987952419084</c:v>
                </c:pt>
                <c:pt idx="18">
                  <c:v>2612.4525542902902</c:v>
                </c:pt>
                <c:pt idx="19">
                  <c:v>3192.117065148348</c:v>
                </c:pt>
              </c:numCache>
            </c:numRef>
          </c:val>
          <c:smooth val="0"/>
        </c:ser>
        <c:ser>
          <c:idx val="11"/>
          <c:order val="2"/>
          <c:tx>
            <c:strRef>
              <c:f>'1500'!$A$33</c:f>
              <c:strCache>
                <c:ptCount val="1"/>
                <c:pt idx="0">
                  <c:v>LED</c:v>
                </c:pt>
              </c:strCache>
            </c:strRef>
          </c:tx>
          <c:spPr>
            <a:ln w="63500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'1500'!$C$43:$V$43</c:f>
              <c:numCache>
                <c:formatCode>_("€"* #,##0.00_);_("€"* \(#,##0.00\);_("€"* "-"??_);_(@_)</c:formatCode>
                <c:ptCount val="20"/>
                <c:pt idx="0">
                  <c:v>44.929333333333339</c:v>
                </c:pt>
                <c:pt idx="1">
                  <c:v>59.444533333333339</c:v>
                </c:pt>
                <c:pt idx="2">
                  <c:v>76.862773333333337</c:v>
                </c:pt>
                <c:pt idx="3">
                  <c:v>97.764661333333336</c:v>
                </c:pt>
                <c:pt idx="4">
                  <c:v>122.84692693333334</c:v>
                </c:pt>
                <c:pt idx="5">
                  <c:v>152.94564565333332</c:v>
                </c:pt>
                <c:pt idx="6">
                  <c:v>189.06410811733332</c:v>
                </c:pt>
                <c:pt idx="7">
                  <c:v>232.40626307413331</c:v>
                </c:pt>
                <c:pt idx="8">
                  <c:v>284.41684902229332</c:v>
                </c:pt>
                <c:pt idx="9">
                  <c:v>346.82955216008531</c:v>
                </c:pt>
                <c:pt idx="10">
                  <c:v>421.72479592543567</c:v>
                </c:pt>
                <c:pt idx="11">
                  <c:v>511.59908844385609</c:v>
                </c:pt>
                <c:pt idx="12">
                  <c:v>619.44823946596057</c:v>
                </c:pt>
                <c:pt idx="13">
                  <c:v>748.86722069248594</c:v>
                </c:pt>
                <c:pt idx="14">
                  <c:v>904.16999816431644</c:v>
                </c:pt>
                <c:pt idx="15">
                  <c:v>1090.533331130513</c:v>
                </c:pt>
                <c:pt idx="16">
                  <c:v>1314.169330689949</c:v>
                </c:pt>
                <c:pt idx="17">
                  <c:v>1582.532530161272</c:v>
                </c:pt>
                <c:pt idx="18">
                  <c:v>1904.5683695268597</c:v>
                </c:pt>
                <c:pt idx="19">
                  <c:v>2291.0113767655648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733056"/>
        <c:axId val="318733448"/>
      </c:lineChart>
      <c:catAx>
        <c:axId val="318733056"/>
        <c:scaling>
          <c:orientation val="minMax"/>
        </c:scaling>
        <c:delete val="0"/>
        <c:axPos val="b"/>
        <c:majorTickMark val="out"/>
        <c:minorTickMark val="none"/>
        <c:tickLblPos val="nextTo"/>
        <c:crossAx val="318733448"/>
        <c:crosses val="autoZero"/>
        <c:auto val="1"/>
        <c:lblAlgn val="ctr"/>
        <c:lblOffset val="100"/>
        <c:noMultiLvlLbl val="0"/>
      </c:catAx>
      <c:valAx>
        <c:axId val="318733448"/>
        <c:scaling>
          <c:orientation val="minMax"/>
        </c:scaling>
        <c:delete val="0"/>
        <c:axPos val="l"/>
        <c:numFmt formatCode="_(&quot;€&quot;* #,##0.00_);_(&quot;€&quot;* \(#,##0.00\);_(&quot;€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733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6663375711420238E-2"/>
          <c:y val="0.15442038290126467"/>
          <c:w val="4.176416393133444E-2"/>
          <c:h val="0.1915475686082012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Länge:</a:t>
            </a:r>
            <a:r>
              <a:rPr lang="de-DE" baseline="0"/>
              <a:t> 1.200 mm</a:t>
            </a:r>
            <a:endParaRPr lang="de-DE"/>
          </a:p>
        </c:rich>
      </c:tx>
      <c:layout>
        <c:manualLayout>
          <c:xMode val="edge"/>
          <c:yMode val="edge"/>
          <c:x val="0.16135630014772814"/>
          <c:y val="4.1679540625460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94163353343209E-2"/>
          <c:y val="4.6770924467774859E-2"/>
          <c:w val="0.91774143083599702"/>
          <c:h val="0.8326195683872849"/>
        </c:manualLayout>
      </c:layout>
      <c:lineChart>
        <c:grouping val="standard"/>
        <c:varyColors val="0"/>
        <c:ser>
          <c:idx val="10"/>
          <c:order val="0"/>
          <c:tx>
            <c:strRef>
              <c:f>'1200'!$A$7</c:f>
              <c:strCache>
                <c:ptCount val="1"/>
                <c:pt idx="0">
                  <c:v>T8</c:v>
                </c:pt>
              </c:strCache>
            </c:strRef>
          </c:tx>
          <c:spPr>
            <a:ln w="63500">
              <a:solidFill>
                <a:srgbClr val="FF6600"/>
              </a:solidFill>
            </a:ln>
          </c:spPr>
          <c:marker>
            <c:symbol val="none"/>
          </c:marker>
          <c:val>
            <c:numRef>
              <c:f>'1200'!$C$17:$G$17</c:f>
              <c:numCache>
                <c:formatCode>_("€"* #,##0.00_);_("€"* \(#,##0.00\);_("€"* "-"??_);_(@_)</c:formatCode>
                <c:ptCount val="5"/>
                <c:pt idx="0">
                  <c:v>23.074133333333332</c:v>
                </c:pt>
                <c:pt idx="1">
                  <c:v>44.363093333333332</c:v>
                </c:pt>
                <c:pt idx="2">
                  <c:v>75.243178666666665</c:v>
                </c:pt>
                <c:pt idx="3">
                  <c:v>105.89928106666666</c:v>
                </c:pt>
                <c:pt idx="4">
                  <c:v>142.68660394666665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'1200'!$A$19</c:f>
              <c:strCache>
                <c:ptCount val="1"/>
                <c:pt idx="0">
                  <c:v>T5</c:v>
                </c:pt>
              </c:strCache>
            </c:strRef>
          </c:tx>
          <c:spPr>
            <a:ln w="63500">
              <a:solidFill>
                <a:srgbClr val="0099FF"/>
              </a:solidFill>
            </a:ln>
          </c:spPr>
          <c:marker>
            <c:symbol val="none"/>
          </c:marker>
          <c:val>
            <c:numRef>
              <c:f>'1200'!$C$31:$G$31</c:f>
              <c:numCache>
                <c:formatCode>_("€"* #,##0.00_);_("€"* \(#,##0.00\);_("€"* "-"??_);_(@_)</c:formatCode>
                <c:ptCount val="5"/>
                <c:pt idx="0">
                  <c:v>-41.500799999999998</c:v>
                </c:pt>
                <c:pt idx="1">
                  <c:v>-26.501759999999997</c:v>
                </c:pt>
                <c:pt idx="2">
                  <c:v>-8.5029119999999985</c:v>
                </c:pt>
                <c:pt idx="3">
                  <c:v>13.095705599999999</c:v>
                </c:pt>
                <c:pt idx="4">
                  <c:v>39.014046719999996</c:v>
                </c:pt>
              </c:numCache>
            </c:numRef>
          </c:val>
          <c:smooth val="0"/>
        </c:ser>
        <c:ser>
          <c:idx val="11"/>
          <c:order val="2"/>
          <c:tx>
            <c:strRef>
              <c:f>'1200'!$A$33</c:f>
              <c:strCache>
                <c:ptCount val="1"/>
                <c:pt idx="0">
                  <c:v>LED</c:v>
                </c:pt>
              </c:strCache>
            </c:strRef>
          </c:tx>
          <c:spPr>
            <a:ln w="63500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'1200'!$C$43:$G$43</c:f>
              <c:numCache>
                <c:formatCode>_("€"* #,##0.00_);_("€"* \(#,##0.00\);_("€"* "-"??_);_(@_)</c:formatCode>
                <c:ptCount val="5"/>
                <c:pt idx="0">
                  <c:v>35.590933333333332</c:v>
                </c:pt>
                <c:pt idx="1">
                  <c:v>44.300053333333331</c:v>
                </c:pt>
                <c:pt idx="2">
                  <c:v>54.750997333333331</c:v>
                </c:pt>
                <c:pt idx="3">
                  <c:v>67.29213013333333</c:v>
                </c:pt>
                <c:pt idx="4">
                  <c:v>82.341489493333327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734624"/>
        <c:axId val="318735016"/>
      </c:lineChart>
      <c:catAx>
        <c:axId val="318734624"/>
        <c:scaling>
          <c:orientation val="minMax"/>
        </c:scaling>
        <c:delete val="0"/>
        <c:axPos val="b"/>
        <c:majorTickMark val="out"/>
        <c:minorTickMark val="none"/>
        <c:tickLblPos val="nextTo"/>
        <c:crossAx val="318735016"/>
        <c:crosses val="autoZero"/>
        <c:auto val="1"/>
        <c:lblAlgn val="ctr"/>
        <c:lblOffset val="100"/>
        <c:noMultiLvlLbl val="0"/>
      </c:catAx>
      <c:valAx>
        <c:axId val="318735016"/>
        <c:scaling>
          <c:orientation val="minMax"/>
        </c:scaling>
        <c:delete val="0"/>
        <c:axPos val="l"/>
        <c:numFmt formatCode="_(&quot;€&quot;* #,##0.00_);_(&quot;€&quot;* \(#,##0.00\);_(&quot;€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734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700712645537922"/>
          <c:y val="0.15819342311038012"/>
          <c:w val="0.15467498463481466"/>
          <c:h val="0.1979229490324256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Länge:</a:t>
            </a:r>
            <a:r>
              <a:rPr lang="de-DE" baseline="0"/>
              <a:t> 1.200 mm</a:t>
            </a:r>
            <a:endParaRPr lang="de-DE"/>
          </a:p>
        </c:rich>
      </c:tx>
      <c:layout>
        <c:manualLayout>
          <c:xMode val="edge"/>
          <c:yMode val="edge"/>
          <c:x val="9.3185794086042981E-2"/>
          <c:y val="4.1679429396578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94163353343209E-2"/>
          <c:y val="4.6770924467774859E-2"/>
          <c:w val="0.91774143083599702"/>
          <c:h val="0.8326195683872849"/>
        </c:manualLayout>
      </c:layout>
      <c:lineChart>
        <c:grouping val="standard"/>
        <c:varyColors val="0"/>
        <c:ser>
          <c:idx val="10"/>
          <c:order val="0"/>
          <c:tx>
            <c:strRef>
              <c:f>'1200'!$A$7</c:f>
              <c:strCache>
                <c:ptCount val="1"/>
                <c:pt idx="0">
                  <c:v>T8</c:v>
                </c:pt>
              </c:strCache>
            </c:strRef>
          </c:tx>
          <c:spPr>
            <a:ln w="63500">
              <a:solidFill>
                <a:srgbClr val="FF6600"/>
              </a:solidFill>
            </a:ln>
          </c:spPr>
          <c:marker>
            <c:symbol val="none"/>
          </c:marker>
          <c:val>
            <c:numRef>
              <c:f>'1200'!$C$17:$V$17</c:f>
              <c:numCache>
                <c:formatCode>_("€"* #,##0.00_);_("€"* \(#,##0.00\);_("€"* "-"??_);_(@_)</c:formatCode>
                <c:ptCount val="10"/>
                <c:pt idx="0">
                  <c:v>23.074133333333332</c:v>
                </c:pt>
                <c:pt idx="1">
                  <c:v>44.363093333333332</c:v>
                </c:pt>
                <c:pt idx="2">
                  <c:v>75.243178666666665</c:v>
                </c:pt>
                <c:pt idx="3">
                  <c:v>105.89928106666666</c:v>
                </c:pt>
                <c:pt idx="4">
                  <c:v>142.68660394666665</c:v>
                </c:pt>
                <c:pt idx="5">
                  <c:v>192.16472473599998</c:v>
                </c:pt>
                <c:pt idx="6">
                  <c:v>245.13846968319996</c:v>
                </c:pt>
                <c:pt idx="7">
                  <c:v>308.70696361983994</c:v>
                </c:pt>
                <c:pt idx="8">
                  <c:v>390.32248967714122</c:v>
                </c:pt>
                <c:pt idx="9">
                  <c:v>481.86112094590283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'1200'!$A$19</c:f>
              <c:strCache>
                <c:ptCount val="1"/>
                <c:pt idx="0">
                  <c:v>T5</c:v>
                </c:pt>
              </c:strCache>
            </c:strRef>
          </c:tx>
          <c:spPr>
            <a:ln w="63500">
              <a:solidFill>
                <a:srgbClr val="0099FF"/>
              </a:solidFill>
            </a:ln>
          </c:spPr>
          <c:marker>
            <c:symbol val="none"/>
          </c:marker>
          <c:val>
            <c:numRef>
              <c:f>'1200'!$C$31:$V$31</c:f>
              <c:numCache>
                <c:formatCode>_("€"* #,##0.00_);_("€"* \(#,##0.00\);_("€"* "-"??_);_(@_)</c:formatCode>
                <c:ptCount val="10"/>
                <c:pt idx="0">
                  <c:v>-41.500799999999998</c:v>
                </c:pt>
                <c:pt idx="1">
                  <c:v>-26.501759999999997</c:v>
                </c:pt>
                <c:pt idx="2">
                  <c:v>-8.5029119999999985</c:v>
                </c:pt>
                <c:pt idx="3">
                  <c:v>13.095705599999999</c:v>
                </c:pt>
                <c:pt idx="4">
                  <c:v>39.014046719999996</c:v>
                </c:pt>
                <c:pt idx="5">
                  <c:v>70.116056063999991</c:v>
                </c:pt>
                <c:pt idx="6">
                  <c:v>107.43846727679998</c:v>
                </c:pt>
                <c:pt idx="7">
                  <c:v>98.22536073215997</c:v>
                </c:pt>
                <c:pt idx="8">
                  <c:v>151.96963287859197</c:v>
                </c:pt>
                <c:pt idx="9">
                  <c:v>216.46275945431034</c:v>
                </c:pt>
              </c:numCache>
            </c:numRef>
          </c:val>
          <c:smooth val="0"/>
        </c:ser>
        <c:ser>
          <c:idx val="11"/>
          <c:order val="2"/>
          <c:tx>
            <c:strRef>
              <c:f>'1200'!$A$33</c:f>
              <c:strCache>
                <c:ptCount val="1"/>
                <c:pt idx="0">
                  <c:v>LED</c:v>
                </c:pt>
              </c:strCache>
            </c:strRef>
          </c:tx>
          <c:spPr>
            <a:ln w="63500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'1200'!$C$43:$V$43</c:f>
              <c:numCache>
                <c:formatCode>_("€"* #,##0.00_);_("€"* \(#,##0.00\);_("€"* "-"??_);_(@_)</c:formatCode>
                <c:ptCount val="10"/>
                <c:pt idx="0">
                  <c:v>35.590933333333332</c:v>
                </c:pt>
                <c:pt idx="1">
                  <c:v>44.300053333333331</c:v>
                </c:pt>
                <c:pt idx="2">
                  <c:v>54.750997333333331</c:v>
                </c:pt>
                <c:pt idx="3">
                  <c:v>67.29213013333333</c:v>
                </c:pt>
                <c:pt idx="4">
                  <c:v>82.341489493333327</c:v>
                </c:pt>
                <c:pt idx="5">
                  <c:v>100.40072072533331</c:v>
                </c:pt>
                <c:pt idx="6">
                  <c:v>122.07179820373331</c:v>
                </c:pt>
                <c:pt idx="7">
                  <c:v>148.07709117781332</c:v>
                </c:pt>
                <c:pt idx="8">
                  <c:v>179.28344274670931</c:v>
                </c:pt>
                <c:pt idx="9">
                  <c:v>216.73106462938449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735800"/>
        <c:axId val="318736192"/>
      </c:lineChart>
      <c:catAx>
        <c:axId val="318735800"/>
        <c:scaling>
          <c:orientation val="minMax"/>
        </c:scaling>
        <c:delete val="0"/>
        <c:axPos val="b"/>
        <c:majorTickMark val="out"/>
        <c:minorTickMark val="none"/>
        <c:tickLblPos val="nextTo"/>
        <c:crossAx val="318736192"/>
        <c:crosses val="autoZero"/>
        <c:auto val="1"/>
        <c:lblAlgn val="ctr"/>
        <c:lblOffset val="100"/>
        <c:noMultiLvlLbl val="0"/>
      </c:catAx>
      <c:valAx>
        <c:axId val="318736192"/>
        <c:scaling>
          <c:orientation val="minMax"/>
        </c:scaling>
        <c:delete val="0"/>
        <c:axPos val="l"/>
        <c:numFmt formatCode="_(&quot;€&quot;* #,##0.00_);_(&quot;€&quot;* \(#,##0.00\);_(&quot;€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735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6663375711420238E-2"/>
          <c:y val="0.15442038290126467"/>
          <c:w val="4.176416393133444E-2"/>
          <c:h val="0.1915475686082012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Länge:</a:t>
            </a:r>
            <a:r>
              <a:rPr lang="de-DE" baseline="0"/>
              <a:t> 900 mm</a:t>
            </a:r>
            <a:endParaRPr lang="de-DE"/>
          </a:p>
        </c:rich>
      </c:tx>
      <c:layout>
        <c:manualLayout>
          <c:xMode val="edge"/>
          <c:yMode val="edge"/>
          <c:x val="0.15563178167910291"/>
          <c:y val="4.1679540625460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94163353343209E-2"/>
          <c:y val="4.6770924467774859E-2"/>
          <c:w val="0.91774143083599702"/>
          <c:h val="0.8326195683872849"/>
        </c:manualLayout>
      </c:layout>
      <c:lineChart>
        <c:grouping val="standard"/>
        <c:varyColors val="0"/>
        <c:ser>
          <c:idx val="10"/>
          <c:order val="0"/>
          <c:tx>
            <c:strRef>
              <c:f>'900'!$A$7</c:f>
              <c:strCache>
                <c:ptCount val="1"/>
                <c:pt idx="0">
                  <c:v>T8</c:v>
                </c:pt>
              </c:strCache>
            </c:strRef>
          </c:tx>
          <c:spPr>
            <a:ln w="63500">
              <a:solidFill>
                <a:srgbClr val="FF6600"/>
              </a:solidFill>
            </a:ln>
          </c:spPr>
          <c:marker>
            <c:symbol val="none"/>
          </c:marker>
          <c:val>
            <c:numRef>
              <c:f>'900'!$C$17:$G$17</c:f>
              <c:numCache>
                <c:formatCode>_("€"* #,##0.00_);_("€"* \(#,##0.00\);_("€"* "-"??_);_(@_)</c:formatCode>
                <c:ptCount val="5"/>
                <c:pt idx="0">
                  <c:v>19.598533333333332</c:v>
                </c:pt>
                <c:pt idx="1">
                  <c:v>37.016773333333333</c:v>
                </c:pt>
                <c:pt idx="2">
                  <c:v>63.001994666666661</c:v>
                </c:pt>
                <c:pt idx="3">
                  <c:v>88.084260266666661</c:v>
                </c:pt>
                <c:pt idx="4">
                  <c:v>118.18297898666665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'900'!$A$19</c:f>
              <c:strCache>
                <c:ptCount val="1"/>
                <c:pt idx="0">
                  <c:v>T5</c:v>
                </c:pt>
              </c:strCache>
            </c:strRef>
          </c:tx>
          <c:spPr>
            <a:ln w="63500">
              <a:solidFill>
                <a:srgbClr val="0099FF"/>
              </a:solidFill>
            </a:ln>
          </c:spPr>
          <c:marker>
            <c:symbol val="none"/>
          </c:marker>
          <c:val>
            <c:numRef>
              <c:f>'900'!$C$31:$G$31</c:f>
              <c:numCache>
                <c:formatCode>_("€"* #,##0.00_);_("€"* \(#,##0.00\);_("€"* "-"??_);_(@_)</c:formatCode>
                <c:ptCount val="5"/>
                <c:pt idx="0">
                  <c:v>-33.566800000000001</c:v>
                </c:pt>
                <c:pt idx="1">
                  <c:v>-20.98696</c:v>
                </c:pt>
                <c:pt idx="2">
                  <c:v>-5.8911519999999999</c:v>
                </c:pt>
                <c:pt idx="3">
                  <c:v>12.223817599999999</c:v>
                </c:pt>
                <c:pt idx="4">
                  <c:v>33.961781119999998</c:v>
                </c:pt>
              </c:numCache>
            </c:numRef>
          </c:val>
          <c:smooth val="0"/>
        </c:ser>
        <c:ser>
          <c:idx val="11"/>
          <c:order val="2"/>
          <c:tx>
            <c:strRef>
              <c:f>'900'!$A$33</c:f>
              <c:strCache>
                <c:ptCount val="1"/>
                <c:pt idx="0">
                  <c:v>LED</c:v>
                </c:pt>
              </c:strCache>
            </c:strRef>
          </c:tx>
          <c:spPr>
            <a:ln w="63500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'900'!$C$43:$G$43</c:f>
              <c:numCache>
                <c:formatCode>_("€"* #,##0.00_);_("€"* \(#,##0.00\);_("€"* "-"??_);_(@_)</c:formatCode>
                <c:ptCount val="5"/>
                <c:pt idx="0">
                  <c:v>5.6448</c:v>
                </c:pt>
                <c:pt idx="1">
                  <c:v>12.418559999999999</c:v>
                </c:pt>
                <c:pt idx="2">
                  <c:v>20.547072</c:v>
                </c:pt>
                <c:pt idx="3">
                  <c:v>30.301286399999999</c:v>
                </c:pt>
                <c:pt idx="4">
                  <c:v>42.006343679999993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736976"/>
        <c:axId val="318737368"/>
      </c:lineChart>
      <c:catAx>
        <c:axId val="318736976"/>
        <c:scaling>
          <c:orientation val="minMax"/>
        </c:scaling>
        <c:delete val="0"/>
        <c:axPos val="b"/>
        <c:majorTickMark val="out"/>
        <c:minorTickMark val="none"/>
        <c:tickLblPos val="nextTo"/>
        <c:crossAx val="318737368"/>
        <c:crosses val="autoZero"/>
        <c:auto val="1"/>
        <c:lblAlgn val="ctr"/>
        <c:lblOffset val="100"/>
        <c:noMultiLvlLbl val="0"/>
      </c:catAx>
      <c:valAx>
        <c:axId val="318737368"/>
        <c:scaling>
          <c:orientation val="minMax"/>
        </c:scaling>
        <c:delete val="0"/>
        <c:axPos val="l"/>
        <c:numFmt formatCode="_(&quot;€&quot;* #,##0.00_);_(&quot;€&quot;* \(#,##0.00\);_(&quot;€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736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631453374726918"/>
          <c:y val="0.15442036287926683"/>
          <c:w val="0.16033432581107823"/>
          <c:h val="0.1979229490324256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Länge:</a:t>
            </a:r>
            <a:r>
              <a:rPr lang="de-DE" baseline="0"/>
              <a:t> 900 mm</a:t>
            </a:r>
            <a:endParaRPr lang="de-DE"/>
          </a:p>
        </c:rich>
      </c:tx>
      <c:layout>
        <c:manualLayout>
          <c:xMode val="edge"/>
          <c:yMode val="edge"/>
          <c:x val="9.3185794086042981E-2"/>
          <c:y val="4.1679429396578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94163353343209E-2"/>
          <c:y val="4.6770924467774859E-2"/>
          <c:w val="0.91774143083599702"/>
          <c:h val="0.8326195683872849"/>
        </c:manualLayout>
      </c:layout>
      <c:lineChart>
        <c:grouping val="standard"/>
        <c:varyColors val="0"/>
        <c:ser>
          <c:idx val="10"/>
          <c:order val="0"/>
          <c:tx>
            <c:strRef>
              <c:f>'900'!$A$7</c:f>
              <c:strCache>
                <c:ptCount val="1"/>
                <c:pt idx="0">
                  <c:v>T8</c:v>
                </c:pt>
              </c:strCache>
            </c:strRef>
          </c:tx>
          <c:spPr>
            <a:ln w="63500">
              <a:solidFill>
                <a:srgbClr val="FF6600"/>
              </a:solidFill>
            </a:ln>
          </c:spPr>
          <c:marker>
            <c:symbol val="none"/>
          </c:marker>
          <c:val>
            <c:numRef>
              <c:f>'900'!$C$17:$V$17</c:f>
              <c:numCache>
                <c:formatCode>_("€"* #,##0.00_);_("€"* \(#,##0.00\);_("€"* "-"??_);_(@_)</c:formatCode>
                <c:ptCount val="20"/>
                <c:pt idx="0">
                  <c:v>19.598533333333332</c:v>
                </c:pt>
                <c:pt idx="1">
                  <c:v>37.016773333333333</c:v>
                </c:pt>
                <c:pt idx="2">
                  <c:v>63.001994666666661</c:v>
                </c:pt>
                <c:pt idx="3">
                  <c:v>88.084260266666661</c:v>
                </c:pt>
                <c:pt idx="4">
                  <c:v>118.18297898666665</c:v>
                </c:pt>
                <c:pt idx="5">
                  <c:v>159.38477478399997</c:v>
                </c:pt>
                <c:pt idx="6">
                  <c:v>202.72692974079996</c:v>
                </c:pt>
                <c:pt idx="7">
                  <c:v>254.73751568895995</c:v>
                </c:pt>
                <c:pt idx="8">
                  <c:v>322.23355216008525</c:v>
                </c:pt>
                <c:pt idx="9">
                  <c:v>397.12879592543561</c:v>
                </c:pt>
                <c:pt idx="10">
                  <c:v>487.00308844385609</c:v>
                </c:pt>
                <c:pt idx="11">
                  <c:v>599.93557279929394</c:v>
                </c:pt>
                <c:pt idx="12">
                  <c:v>729.35455402581943</c:v>
                </c:pt>
                <c:pt idx="13">
                  <c:v>884.65733149764992</c:v>
                </c:pt>
                <c:pt idx="14">
                  <c:v>1076.10399779718</c:v>
                </c:pt>
                <c:pt idx="15">
                  <c:v>1299.739997356616</c:v>
                </c:pt>
                <c:pt idx="16">
                  <c:v>1568.103196827939</c:v>
                </c:pt>
                <c:pt idx="17">
                  <c:v>1895.2223695268599</c:v>
                </c:pt>
                <c:pt idx="18">
                  <c:v>2281.6653767655653</c:v>
                </c:pt>
                <c:pt idx="19">
                  <c:v>2745.3969854520114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'900'!$A$19</c:f>
              <c:strCache>
                <c:ptCount val="1"/>
                <c:pt idx="0">
                  <c:v>T5</c:v>
                </c:pt>
              </c:strCache>
            </c:strRef>
          </c:tx>
          <c:spPr>
            <a:ln w="63500">
              <a:solidFill>
                <a:srgbClr val="0099FF"/>
              </a:solidFill>
            </a:ln>
          </c:spPr>
          <c:marker>
            <c:symbol val="none"/>
          </c:marker>
          <c:val>
            <c:numRef>
              <c:f>'900'!$C$31:$V$31</c:f>
              <c:numCache>
                <c:formatCode>_("€"* #,##0.00_);_("€"* \(#,##0.00\);_("€"* "-"??_);_(@_)</c:formatCode>
                <c:ptCount val="20"/>
                <c:pt idx="0">
                  <c:v>-33.566800000000001</c:v>
                </c:pt>
                <c:pt idx="1">
                  <c:v>-20.98696</c:v>
                </c:pt>
                <c:pt idx="2">
                  <c:v>-5.8911519999999999</c:v>
                </c:pt>
                <c:pt idx="3">
                  <c:v>12.223817599999999</c:v>
                </c:pt>
                <c:pt idx="4">
                  <c:v>33.961781119999998</c:v>
                </c:pt>
                <c:pt idx="5">
                  <c:v>60.047337343999992</c:v>
                </c:pt>
                <c:pt idx="6">
                  <c:v>91.35000481279998</c:v>
                </c:pt>
                <c:pt idx="7">
                  <c:v>84.863205775359972</c:v>
                </c:pt>
                <c:pt idx="8">
                  <c:v>129.93904693043197</c:v>
                </c:pt>
                <c:pt idx="9">
                  <c:v>184.03005631651837</c:v>
                </c:pt>
                <c:pt idx="10">
                  <c:v>248.93926757982203</c:v>
                </c:pt>
                <c:pt idx="11">
                  <c:v>326.83032109578642</c:v>
                </c:pt>
                <c:pt idx="12">
                  <c:v>420.29958531494367</c:v>
                </c:pt>
                <c:pt idx="13">
                  <c:v>532.46270237793237</c:v>
                </c:pt>
                <c:pt idx="14">
                  <c:v>623.00844285351889</c:v>
                </c:pt>
                <c:pt idx="15">
                  <c:v>784.52333142422265</c:v>
                </c:pt>
                <c:pt idx="16">
                  <c:v>978.34119770906705</c:v>
                </c:pt>
                <c:pt idx="17">
                  <c:v>1210.9226372508804</c:v>
                </c:pt>
                <c:pt idx="18">
                  <c:v>1490.0203647010565</c:v>
                </c:pt>
                <c:pt idx="19">
                  <c:v>1824.9376376412677</c:v>
                </c:pt>
              </c:numCache>
            </c:numRef>
          </c:val>
          <c:smooth val="0"/>
        </c:ser>
        <c:ser>
          <c:idx val="11"/>
          <c:order val="2"/>
          <c:tx>
            <c:strRef>
              <c:f>'900'!$A$33</c:f>
              <c:strCache>
                <c:ptCount val="1"/>
                <c:pt idx="0">
                  <c:v>LED</c:v>
                </c:pt>
              </c:strCache>
            </c:strRef>
          </c:tx>
          <c:spPr>
            <a:ln w="63500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'900'!$C$43:$V$43</c:f>
              <c:numCache>
                <c:formatCode>_("€"* #,##0.00_);_("€"* \(#,##0.00\);_("€"* "-"??_);_(@_)</c:formatCode>
                <c:ptCount val="20"/>
                <c:pt idx="0">
                  <c:v>5.6448</c:v>
                </c:pt>
                <c:pt idx="1">
                  <c:v>12.418559999999999</c:v>
                </c:pt>
                <c:pt idx="2">
                  <c:v>20.547072</c:v>
                </c:pt>
                <c:pt idx="3">
                  <c:v>30.301286399999999</c:v>
                </c:pt>
                <c:pt idx="4">
                  <c:v>42.006343679999993</c:v>
                </c:pt>
                <c:pt idx="5">
                  <c:v>56.052412415999989</c:v>
                </c:pt>
                <c:pt idx="6">
                  <c:v>72.907694899199981</c:v>
                </c:pt>
                <c:pt idx="7">
                  <c:v>93.134033879039976</c:v>
                </c:pt>
                <c:pt idx="8">
                  <c:v>117.40564065484797</c:v>
                </c:pt>
                <c:pt idx="9">
                  <c:v>146.53156878581757</c:v>
                </c:pt>
                <c:pt idx="10">
                  <c:v>181.48268254298108</c:v>
                </c:pt>
                <c:pt idx="11">
                  <c:v>223.42401905157729</c:v>
                </c:pt>
                <c:pt idx="12">
                  <c:v>273.75362286189272</c:v>
                </c:pt>
                <c:pt idx="13">
                  <c:v>334.14914743427124</c:v>
                </c:pt>
                <c:pt idx="14">
                  <c:v>406.62377692112545</c:v>
                </c:pt>
                <c:pt idx="15">
                  <c:v>493.59333230535054</c:v>
                </c:pt>
                <c:pt idx="16">
                  <c:v>597.95679876642066</c:v>
                </c:pt>
                <c:pt idx="17">
                  <c:v>723.1929585197048</c:v>
                </c:pt>
                <c:pt idx="18">
                  <c:v>873.4763502236458</c:v>
                </c:pt>
                <c:pt idx="19">
                  <c:v>1053.8164202683749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734232"/>
        <c:axId val="318738152"/>
      </c:lineChart>
      <c:catAx>
        <c:axId val="318734232"/>
        <c:scaling>
          <c:orientation val="minMax"/>
        </c:scaling>
        <c:delete val="0"/>
        <c:axPos val="b"/>
        <c:majorTickMark val="out"/>
        <c:minorTickMark val="none"/>
        <c:tickLblPos val="nextTo"/>
        <c:crossAx val="318738152"/>
        <c:crosses val="autoZero"/>
        <c:auto val="1"/>
        <c:lblAlgn val="ctr"/>
        <c:lblOffset val="100"/>
        <c:noMultiLvlLbl val="0"/>
      </c:catAx>
      <c:valAx>
        <c:axId val="318738152"/>
        <c:scaling>
          <c:orientation val="minMax"/>
        </c:scaling>
        <c:delete val="0"/>
        <c:axPos val="l"/>
        <c:numFmt formatCode="_(&quot;€&quot;* #,##0.00_);_(&quot;€&quot;* \(#,##0.00\);_(&quot;€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734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6663375711420238E-2"/>
          <c:y val="0.15442038290126467"/>
          <c:w val="4.176416393133444E-2"/>
          <c:h val="0.1915475686082012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31398</xdr:colOff>
      <xdr:row>0</xdr:row>
      <xdr:rowOff>0</xdr:rowOff>
    </xdr:from>
    <xdr:to>
      <xdr:col>12</xdr:col>
      <xdr:colOff>511969</xdr:colOff>
      <xdr:row>20</xdr:row>
      <xdr:rowOff>180976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31397</xdr:colOff>
      <xdr:row>21</xdr:row>
      <xdr:rowOff>95250</xdr:rowOff>
    </xdr:from>
    <xdr:to>
      <xdr:col>12</xdr:col>
      <xdr:colOff>511968</xdr:colOff>
      <xdr:row>30</xdr:row>
      <xdr:rowOff>60326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361949</xdr:colOff>
      <xdr:row>38</xdr:row>
      <xdr:rowOff>133350</xdr:rowOff>
    </xdr:from>
    <xdr:to>
      <xdr:col>22</xdr:col>
      <xdr:colOff>28574</xdr:colOff>
      <xdr:row>59</xdr:row>
      <xdr:rowOff>98893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93850</xdr:colOff>
      <xdr:row>44</xdr:row>
      <xdr:rowOff>59531</xdr:rowOff>
    </xdr:from>
    <xdr:to>
      <xdr:col>7</xdr:col>
      <xdr:colOff>190500</xdr:colOff>
      <xdr:row>64</xdr:row>
      <xdr:rowOff>91749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1022537</xdr:colOff>
      <xdr:row>65</xdr:row>
      <xdr:rowOff>93849</xdr:rowOff>
    </xdr:from>
    <xdr:to>
      <xdr:col>21</xdr:col>
      <xdr:colOff>666749</xdr:colOff>
      <xdr:row>85</xdr:row>
      <xdr:rowOff>126067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93850</xdr:colOff>
      <xdr:row>44</xdr:row>
      <xdr:rowOff>23812</xdr:rowOff>
    </xdr:from>
    <xdr:to>
      <xdr:col>8</xdr:col>
      <xdr:colOff>250032</xdr:colOff>
      <xdr:row>64</xdr:row>
      <xdr:rowOff>56030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1022537</xdr:colOff>
      <xdr:row>65</xdr:row>
      <xdr:rowOff>93849</xdr:rowOff>
    </xdr:from>
    <xdr:to>
      <xdr:col>21</xdr:col>
      <xdr:colOff>666749</xdr:colOff>
      <xdr:row>85</xdr:row>
      <xdr:rowOff>126067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81943</xdr:colOff>
      <xdr:row>44</xdr:row>
      <xdr:rowOff>23812</xdr:rowOff>
    </xdr:from>
    <xdr:to>
      <xdr:col>8</xdr:col>
      <xdr:colOff>309563</xdr:colOff>
      <xdr:row>64</xdr:row>
      <xdr:rowOff>56030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1022537</xdr:colOff>
      <xdr:row>65</xdr:row>
      <xdr:rowOff>93849</xdr:rowOff>
    </xdr:from>
    <xdr:to>
      <xdr:col>21</xdr:col>
      <xdr:colOff>666749</xdr:colOff>
      <xdr:row>85</xdr:row>
      <xdr:rowOff>126067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70037</xdr:colOff>
      <xdr:row>44</xdr:row>
      <xdr:rowOff>23812</xdr:rowOff>
    </xdr:from>
    <xdr:to>
      <xdr:col>8</xdr:col>
      <xdr:colOff>71438</xdr:colOff>
      <xdr:row>64</xdr:row>
      <xdr:rowOff>56030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1022537</xdr:colOff>
      <xdr:row>65</xdr:row>
      <xdr:rowOff>93849</xdr:rowOff>
    </xdr:from>
    <xdr:to>
      <xdr:col>21</xdr:col>
      <xdr:colOff>666749</xdr:colOff>
      <xdr:row>85</xdr:row>
      <xdr:rowOff>126067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showGridLines="0" tabSelected="1" zoomScaleNormal="100" zoomScaleSheetLayoutView="80" workbookViewId="0">
      <selection activeCell="D8" sqref="D8"/>
    </sheetView>
  </sheetViews>
  <sheetFormatPr baseColWidth="10" defaultRowHeight="12.75" outlineLevelRow="2" outlineLevelCol="1" x14ac:dyDescent="0.2"/>
  <cols>
    <col min="1" max="1" width="20.5703125" style="69" customWidth="1"/>
    <col min="2" max="3" width="12.7109375" style="69" customWidth="1"/>
    <col min="4" max="4" width="15.5703125" style="69" customWidth="1"/>
    <col min="5" max="5" width="1.85546875" style="69" customWidth="1"/>
    <col min="6" max="6" width="9.7109375" style="69" bestFit="1" customWidth="1" outlineLevel="1"/>
    <col min="7" max="7" width="8.7109375" style="69" customWidth="1" outlineLevel="1"/>
    <col min="8" max="8" width="6.7109375" style="69" customWidth="1" outlineLevel="1"/>
    <col min="9" max="9" width="8.7109375" style="69" customWidth="1" outlineLevel="1"/>
    <col min="10" max="10" width="9.7109375" style="69" customWidth="1" outlineLevel="1"/>
    <col min="11" max="11" width="6.7109375" style="69" customWidth="1" outlineLevel="1"/>
    <col min="12" max="12" width="8.7109375" style="69" customWidth="1" outlineLevel="1"/>
    <col min="13" max="13" width="9.7109375" style="69" customWidth="1" outlineLevel="1"/>
    <col min="14" max="14" width="6.7109375" style="69" customWidth="1" outlineLevel="1"/>
    <col min="15" max="15" width="8.7109375" style="69" customWidth="1" outlineLevel="1"/>
    <col min="16" max="16" width="9.7109375" style="69" customWidth="1" outlineLevel="1"/>
    <col min="17" max="17" width="6.7109375" style="69" customWidth="1" outlineLevel="1"/>
    <col min="18" max="18" width="8.7109375" style="69" customWidth="1" outlineLevel="1"/>
    <col min="19" max="19" width="9.7109375" style="69" customWidth="1" outlineLevel="1"/>
    <col min="20" max="20" width="9.140625" style="69" bestFit="1" customWidth="1" outlineLevel="1"/>
    <col min="21" max="16384" width="11.42578125" style="69"/>
  </cols>
  <sheetData>
    <row r="1" spans="1:5" ht="50.25" x14ac:dyDescent="0.2">
      <c r="A1" s="148" t="s">
        <v>39</v>
      </c>
      <c r="B1" s="149"/>
      <c r="C1" s="149"/>
      <c r="D1" s="149"/>
    </row>
    <row r="2" spans="1:5" s="5" customFormat="1" ht="9" thickBot="1" x14ac:dyDescent="0.25">
      <c r="A2" s="5" t="str">
        <f ca="1">+CELL("dateiname")</f>
        <v>X:\Projekte\WERK\LED\[CHCT-FE_profiLED_AMO-Rechner_Leuchtstoffroehre_T8T5-LED_20150828.xlsx]Basics</v>
      </c>
      <c r="D2" s="153" t="s">
        <v>37</v>
      </c>
      <c r="E2" s="180"/>
    </row>
    <row r="3" spans="1:5" ht="33.75" customHeight="1" thickBot="1" x14ac:dyDescent="0.25">
      <c r="A3" s="182" t="s">
        <v>44</v>
      </c>
      <c r="B3" s="181"/>
      <c r="C3" s="181"/>
      <c r="D3" s="239">
        <v>14</v>
      </c>
    </row>
    <row r="4" spans="1:5" ht="21" customHeight="1" x14ac:dyDescent="0.2">
      <c r="A4" s="177" t="s">
        <v>38</v>
      </c>
      <c r="B4" s="248" t="s">
        <v>40</v>
      </c>
      <c r="C4" s="248"/>
      <c r="D4" s="249"/>
    </row>
    <row r="5" spans="1:5" ht="15.75" x14ac:dyDescent="0.2">
      <c r="A5" s="178" t="s">
        <v>20</v>
      </c>
      <c r="B5" s="80"/>
      <c r="C5" s="80"/>
      <c r="D5" s="179"/>
    </row>
    <row r="6" spans="1:5" ht="15" x14ac:dyDescent="0.2">
      <c r="A6" s="154" t="s">
        <v>15</v>
      </c>
      <c r="B6" s="95"/>
      <c r="C6" s="94"/>
      <c r="D6" s="155">
        <f>D7*D8</f>
        <v>2016</v>
      </c>
    </row>
    <row r="7" spans="1:5" ht="15" x14ac:dyDescent="0.2">
      <c r="A7" s="154" t="s">
        <v>13</v>
      </c>
      <c r="B7" s="95"/>
      <c r="C7" s="94"/>
      <c r="D7" s="162">
        <v>8</v>
      </c>
    </row>
    <row r="8" spans="1:5" ht="15" x14ac:dyDescent="0.2">
      <c r="A8" s="154" t="s">
        <v>14</v>
      </c>
      <c r="B8" s="95"/>
      <c r="C8" s="94"/>
      <c r="D8" s="163">
        <v>252</v>
      </c>
    </row>
    <row r="9" spans="1:5" ht="15" x14ac:dyDescent="0.2">
      <c r="A9" s="154" t="s">
        <v>16</v>
      </c>
      <c r="B9" s="95"/>
      <c r="C9" s="94"/>
      <c r="D9" s="164">
        <v>0.2</v>
      </c>
    </row>
    <row r="10" spans="1:5" ht="15" x14ac:dyDescent="0.2">
      <c r="A10" s="154" t="s">
        <v>41</v>
      </c>
      <c r="B10" s="95"/>
      <c r="C10" s="94"/>
      <c r="D10" s="165">
        <v>0.2</v>
      </c>
    </row>
    <row r="11" spans="1:5" ht="15" x14ac:dyDescent="0.2">
      <c r="A11" s="154" t="s">
        <v>49</v>
      </c>
      <c r="B11" s="95"/>
      <c r="C11" s="94"/>
      <c r="D11" s="166">
        <v>6000</v>
      </c>
    </row>
    <row r="12" spans="1:5" ht="15" x14ac:dyDescent="0.2">
      <c r="A12" s="154" t="s">
        <v>50</v>
      </c>
      <c r="B12" s="95"/>
      <c r="C12" s="94"/>
      <c r="D12" s="166">
        <v>15000</v>
      </c>
    </row>
    <row r="13" spans="1:5" ht="15" x14ac:dyDescent="0.2">
      <c r="A13" s="154" t="s">
        <v>45</v>
      </c>
      <c r="B13" s="95"/>
      <c r="C13" s="94"/>
      <c r="D13" s="166">
        <v>50000</v>
      </c>
    </row>
    <row r="14" spans="1:5" ht="15" x14ac:dyDescent="0.2">
      <c r="A14" s="154" t="s">
        <v>46</v>
      </c>
      <c r="B14" s="95"/>
      <c r="C14" s="94"/>
      <c r="D14" s="165">
        <v>0.5</v>
      </c>
    </row>
    <row r="15" spans="1:5" ht="15.75" thickBot="1" x14ac:dyDescent="0.25">
      <c r="A15" s="168" t="s">
        <v>47</v>
      </c>
      <c r="B15" s="169"/>
      <c r="C15" s="170"/>
      <c r="D15" s="167">
        <v>40</v>
      </c>
    </row>
    <row r="16" spans="1:5" ht="16.5" thickBot="1" x14ac:dyDescent="0.25">
      <c r="A16" s="178" t="s">
        <v>42</v>
      </c>
      <c r="B16" s="80"/>
      <c r="C16" s="80"/>
      <c r="D16" s="179"/>
    </row>
    <row r="17" spans="1:4" ht="16.5" thickBot="1" x14ac:dyDescent="0.25">
      <c r="A17" s="147" t="s">
        <v>36</v>
      </c>
      <c r="B17" s="146" t="s">
        <v>0</v>
      </c>
      <c r="C17" s="144" t="s">
        <v>1</v>
      </c>
      <c r="D17" s="145" t="s">
        <v>2</v>
      </c>
    </row>
    <row r="18" spans="1:4" ht="15" x14ac:dyDescent="0.2">
      <c r="A18" s="171">
        <v>1500</v>
      </c>
      <c r="B18" s="156">
        <v>20</v>
      </c>
      <c r="C18" s="157">
        <v>0</v>
      </c>
      <c r="D18" s="174">
        <f>+J40+J36</f>
        <v>20</v>
      </c>
    </row>
    <row r="19" spans="1:4" ht="15" x14ac:dyDescent="0.2">
      <c r="A19" s="172">
        <v>1200</v>
      </c>
      <c r="B19" s="158">
        <v>5</v>
      </c>
      <c r="C19" s="159">
        <v>0</v>
      </c>
      <c r="D19" s="175">
        <f t="shared" ref="D19:D21" si="0">+C19+B19</f>
        <v>5</v>
      </c>
    </row>
    <row r="20" spans="1:4" ht="15" x14ac:dyDescent="0.2">
      <c r="A20" s="172">
        <v>900</v>
      </c>
      <c r="B20" s="158">
        <v>0</v>
      </c>
      <c r="C20" s="159">
        <v>0</v>
      </c>
      <c r="D20" s="175">
        <f t="shared" si="0"/>
        <v>0</v>
      </c>
    </row>
    <row r="21" spans="1:4" ht="15.75" thickBot="1" x14ac:dyDescent="0.25">
      <c r="A21" s="173">
        <v>600</v>
      </c>
      <c r="B21" s="160">
        <v>0</v>
      </c>
      <c r="C21" s="161">
        <v>0</v>
      </c>
      <c r="D21" s="176">
        <f t="shared" si="0"/>
        <v>0</v>
      </c>
    </row>
    <row r="22" spans="1:4" ht="13.5" outlineLevel="1" thickBot="1" x14ac:dyDescent="0.25"/>
    <row r="23" spans="1:4" ht="15" customHeight="1" outlineLevel="1" x14ac:dyDescent="0.2">
      <c r="C23" s="244" t="s">
        <v>56</v>
      </c>
      <c r="D23" s="245"/>
    </row>
    <row r="24" spans="1:4" outlineLevel="1" x14ac:dyDescent="0.2">
      <c r="C24" s="246"/>
      <c r="D24" s="247"/>
    </row>
    <row r="25" spans="1:4" ht="18.75" customHeight="1" outlineLevel="1" x14ac:dyDescent="0.2">
      <c r="C25" s="240">
        <f>+Berechnung!B24</f>
        <v>1.6445390282755878</v>
      </c>
      <c r="D25" s="241"/>
    </row>
    <row r="26" spans="1:4" ht="13.5" outlineLevel="1" thickBot="1" x14ac:dyDescent="0.25">
      <c r="C26" s="242"/>
      <c r="D26" s="243"/>
    </row>
    <row r="27" spans="1:4" ht="15" customHeight="1" outlineLevel="1" x14ac:dyDescent="0.2"/>
    <row r="28" spans="1:4" outlineLevel="1" x14ac:dyDescent="0.2"/>
    <row r="29" spans="1:4" outlineLevel="1" x14ac:dyDescent="0.2"/>
    <row r="30" spans="1:4" outlineLevel="1" x14ac:dyDescent="0.2"/>
    <row r="31" spans="1:4" outlineLevel="1" x14ac:dyDescent="0.2"/>
    <row r="32" spans="1:4" ht="13.5" thickBot="1" x14ac:dyDescent="0.25"/>
    <row r="33" spans="6:20" ht="16.5" outlineLevel="1" thickBot="1" x14ac:dyDescent="0.25">
      <c r="F33" s="70" t="s">
        <v>51</v>
      </c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2"/>
    </row>
    <row r="34" spans="6:20" ht="12.75" customHeight="1" outlineLevel="1" x14ac:dyDescent="0.2">
      <c r="F34" s="73" t="s">
        <v>29</v>
      </c>
      <c r="G34" s="74"/>
      <c r="H34" s="84">
        <v>1500</v>
      </c>
      <c r="I34" s="75"/>
      <c r="J34" s="74"/>
      <c r="K34" s="84">
        <v>1200</v>
      </c>
      <c r="L34" s="74"/>
      <c r="M34" s="74"/>
      <c r="N34" s="84">
        <v>900</v>
      </c>
      <c r="O34" s="74"/>
      <c r="P34" s="74"/>
      <c r="Q34" s="84">
        <v>600</v>
      </c>
      <c r="R34" s="74"/>
      <c r="S34" s="74"/>
      <c r="T34" s="92" t="s">
        <v>23</v>
      </c>
    </row>
    <row r="35" spans="6:20" ht="13.5" customHeight="1" outlineLevel="1" thickBot="1" x14ac:dyDescent="0.25">
      <c r="F35" s="87"/>
      <c r="G35" s="88"/>
      <c r="H35" s="89" t="s">
        <v>22</v>
      </c>
      <c r="I35" s="90" t="s">
        <v>21</v>
      </c>
      <c r="J35" s="91" t="s">
        <v>30</v>
      </c>
      <c r="K35" s="89" t="str">
        <f>+H35</f>
        <v>Watt</v>
      </c>
      <c r="L35" s="90" t="str">
        <f>+I35</f>
        <v>Preis</v>
      </c>
      <c r="M35" s="91" t="s">
        <v>30</v>
      </c>
      <c r="N35" s="89" t="str">
        <f>+K35</f>
        <v>Watt</v>
      </c>
      <c r="O35" s="90" t="str">
        <f>+L35</f>
        <v>Preis</v>
      </c>
      <c r="P35" s="91" t="s">
        <v>30</v>
      </c>
      <c r="Q35" s="89" t="str">
        <f t="shared" ref="Q35:R35" si="1">+N35</f>
        <v>Watt</v>
      </c>
      <c r="R35" s="90" t="str">
        <f t="shared" si="1"/>
        <v>Preis</v>
      </c>
      <c r="S35" s="91" t="s">
        <v>30</v>
      </c>
      <c r="T35" s="93" t="s">
        <v>28</v>
      </c>
    </row>
    <row r="36" spans="6:20" ht="12.75" customHeight="1" outlineLevel="2" x14ac:dyDescent="0.2">
      <c r="F36" s="125"/>
      <c r="G36" s="184" t="s">
        <v>24</v>
      </c>
      <c r="H36" s="188">
        <v>58</v>
      </c>
      <c r="I36" s="189">
        <v>2</v>
      </c>
      <c r="J36" s="190">
        <f>+B18</f>
        <v>20</v>
      </c>
      <c r="K36" s="188">
        <v>36</v>
      </c>
      <c r="L36" s="189">
        <v>2</v>
      </c>
      <c r="M36" s="190">
        <f>+B19</f>
        <v>5</v>
      </c>
      <c r="N36" s="188">
        <v>30</v>
      </c>
      <c r="O36" s="189">
        <v>1.75</v>
      </c>
      <c r="P36" s="190">
        <f>+B20</f>
        <v>0</v>
      </c>
      <c r="Q36" s="188">
        <v>18</v>
      </c>
      <c r="R36" s="189">
        <v>1.5</v>
      </c>
      <c r="S36" s="190">
        <f>+B21</f>
        <v>0</v>
      </c>
      <c r="T36" s="191">
        <v>5</v>
      </c>
    </row>
    <row r="37" spans="6:20" ht="12.75" customHeight="1" outlineLevel="2" x14ac:dyDescent="0.2">
      <c r="F37" s="125"/>
      <c r="G37" s="184" t="s">
        <v>25</v>
      </c>
      <c r="H37" s="188">
        <v>12</v>
      </c>
      <c r="I37" s="189"/>
      <c r="J37" s="192"/>
      <c r="K37" s="188">
        <v>8</v>
      </c>
      <c r="L37" s="189">
        <f>+I37</f>
        <v>0</v>
      </c>
      <c r="M37" s="192"/>
      <c r="N37" s="188">
        <v>6</v>
      </c>
      <c r="O37" s="189">
        <f>+I37</f>
        <v>0</v>
      </c>
      <c r="P37" s="192"/>
      <c r="Q37" s="188">
        <v>4</v>
      </c>
      <c r="R37" s="189">
        <f>+I37</f>
        <v>0</v>
      </c>
      <c r="S37" s="192"/>
      <c r="T37" s="193"/>
    </row>
    <row r="38" spans="6:20" ht="12.75" customHeight="1" outlineLevel="2" x14ac:dyDescent="0.2">
      <c r="F38" s="125"/>
      <c r="G38" s="184" t="s">
        <v>8</v>
      </c>
      <c r="H38" s="194"/>
      <c r="I38" s="195"/>
      <c r="J38" s="192"/>
      <c r="K38" s="194"/>
      <c r="L38" s="195"/>
      <c r="M38" s="192"/>
      <c r="N38" s="194"/>
      <c r="O38" s="195"/>
      <c r="P38" s="192"/>
      <c r="Q38" s="194"/>
      <c r="R38" s="195"/>
      <c r="S38" s="192"/>
      <c r="T38" s="193"/>
    </row>
    <row r="39" spans="6:20" ht="13.5" customHeight="1" outlineLevel="1" thickBot="1" x14ac:dyDescent="0.25">
      <c r="F39" s="125" t="s">
        <v>0</v>
      </c>
      <c r="G39" s="186" t="s">
        <v>26</v>
      </c>
      <c r="H39" s="196">
        <f>SUM(H36:H38)</f>
        <v>70</v>
      </c>
      <c r="I39" s="197">
        <f>SUM(I36:I38)</f>
        <v>2</v>
      </c>
      <c r="J39" s="204">
        <f>+J36</f>
        <v>20</v>
      </c>
      <c r="K39" s="196">
        <f>SUM(K36:K38)</f>
        <v>44</v>
      </c>
      <c r="L39" s="197">
        <f>SUM(L36:L38)</f>
        <v>2</v>
      </c>
      <c r="M39" s="204">
        <f>+M36</f>
        <v>5</v>
      </c>
      <c r="N39" s="196">
        <f>SUM(N36:N38)</f>
        <v>36</v>
      </c>
      <c r="O39" s="197">
        <f>SUM(O36:O38)</f>
        <v>1.75</v>
      </c>
      <c r="P39" s="204">
        <f>+P36</f>
        <v>0</v>
      </c>
      <c r="Q39" s="196">
        <f>SUM(Q36:Q38)</f>
        <v>22</v>
      </c>
      <c r="R39" s="197">
        <f>SUM(R36:R38)</f>
        <v>1.5</v>
      </c>
      <c r="S39" s="204">
        <f>+S36</f>
        <v>0</v>
      </c>
      <c r="T39" s="205">
        <f>+T36</f>
        <v>5</v>
      </c>
    </row>
    <row r="40" spans="6:20" ht="13.5" customHeight="1" outlineLevel="2" x14ac:dyDescent="0.2">
      <c r="F40" s="138"/>
      <c r="G40" s="185" t="s">
        <v>24</v>
      </c>
      <c r="H40" s="198">
        <v>45</v>
      </c>
      <c r="I40" s="199">
        <v>4.95</v>
      </c>
      <c r="J40" s="200">
        <f>+C18</f>
        <v>0</v>
      </c>
      <c r="K40" s="198">
        <v>31</v>
      </c>
      <c r="L40" s="199">
        <v>4</v>
      </c>
      <c r="M40" s="200">
        <f>+C19</f>
        <v>0</v>
      </c>
      <c r="N40" s="198">
        <v>26</v>
      </c>
      <c r="O40" s="199">
        <v>3.75</v>
      </c>
      <c r="P40" s="200">
        <f>+C20</f>
        <v>0</v>
      </c>
      <c r="Q40" s="198">
        <v>17</v>
      </c>
      <c r="R40" s="199">
        <v>3</v>
      </c>
      <c r="S40" s="200">
        <f>+C21</f>
        <v>0</v>
      </c>
      <c r="T40" s="201">
        <v>15</v>
      </c>
    </row>
    <row r="41" spans="6:20" outlineLevel="2" x14ac:dyDescent="0.2">
      <c r="F41" s="77"/>
      <c r="G41" s="79" t="s">
        <v>52</v>
      </c>
      <c r="H41" s="188"/>
      <c r="I41" s="189">
        <v>-80</v>
      </c>
      <c r="J41" s="192"/>
      <c r="K41" s="188"/>
      <c r="L41" s="189">
        <f>+I41*(1-0.15)</f>
        <v>-68</v>
      </c>
      <c r="M41" s="192"/>
      <c r="N41" s="188"/>
      <c r="O41" s="189">
        <f>+L41*(1-0.15)</f>
        <v>-57.8</v>
      </c>
      <c r="P41" s="192"/>
      <c r="Q41" s="188"/>
      <c r="R41" s="189">
        <f>+O41*(1-0.15)</f>
        <v>-49.129999999999995</v>
      </c>
      <c r="S41" s="192"/>
      <c r="T41" s="193"/>
    </row>
    <row r="42" spans="6:20" outlineLevel="2" x14ac:dyDescent="0.2">
      <c r="F42" s="77"/>
      <c r="G42" s="79"/>
      <c r="H42" s="194"/>
      <c r="I42" s="189">
        <v>0</v>
      </c>
      <c r="J42" s="192"/>
      <c r="K42" s="194"/>
      <c r="L42" s="189">
        <f>+I42</f>
        <v>0</v>
      </c>
      <c r="M42" s="192"/>
      <c r="N42" s="194"/>
      <c r="O42" s="189">
        <f>+I42</f>
        <v>0</v>
      </c>
      <c r="P42" s="192"/>
      <c r="Q42" s="194"/>
      <c r="R42" s="189">
        <f>+I42</f>
        <v>0</v>
      </c>
      <c r="S42" s="192"/>
      <c r="T42" s="193"/>
    </row>
    <row r="43" spans="6:20" ht="13.5" outlineLevel="1" thickBot="1" x14ac:dyDescent="0.25">
      <c r="F43" s="140" t="s">
        <v>1</v>
      </c>
      <c r="G43" s="187" t="str">
        <f>+G39</f>
        <v>Summe</v>
      </c>
      <c r="H43" s="202">
        <f>SUM(H40:H42)</f>
        <v>45</v>
      </c>
      <c r="I43" s="203">
        <f>SUM(I40:I42)</f>
        <v>-75.05</v>
      </c>
      <c r="J43" s="204">
        <f>+J40</f>
        <v>0</v>
      </c>
      <c r="K43" s="202">
        <f>SUM(K40:K42)</f>
        <v>31</v>
      </c>
      <c r="L43" s="203">
        <f>SUM(L40:L42)</f>
        <v>-64</v>
      </c>
      <c r="M43" s="204">
        <f>+M40</f>
        <v>0</v>
      </c>
      <c r="N43" s="202">
        <f>SUM(N40:N42)</f>
        <v>26</v>
      </c>
      <c r="O43" s="203">
        <f>SUM(O40:O42)</f>
        <v>-54.05</v>
      </c>
      <c r="P43" s="204">
        <f>+P40</f>
        <v>0</v>
      </c>
      <c r="Q43" s="202">
        <f>SUM(Q40:Q42)</f>
        <v>17</v>
      </c>
      <c r="R43" s="203">
        <f>SUM(R40:R42)</f>
        <v>-46.129999999999995</v>
      </c>
      <c r="S43" s="204">
        <f>+S40</f>
        <v>0</v>
      </c>
      <c r="T43" s="205">
        <f>+T40</f>
        <v>15</v>
      </c>
    </row>
    <row r="44" spans="6:20" outlineLevel="2" x14ac:dyDescent="0.2">
      <c r="F44" s="211">
        <v>1</v>
      </c>
      <c r="G44" s="212">
        <v>100</v>
      </c>
      <c r="H44" s="198"/>
      <c r="I44" s="199">
        <v>29.5</v>
      </c>
      <c r="J44" s="215">
        <f>+IF(AND($D$18&gt;=$F44,$D$18&lt;=$G44),$D$18,0)</f>
        <v>20</v>
      </c>
      <c r="K44" s="198"/>
      <c r="L44" s="199">
        <v>25</v>
      </c>
      <c r="M44" s="215">
        <f>+IF(AND($D$19&gt;=$F44,$D$19&lt;=$G44),$D$19,0)</f>
        <v>5</v>
      </c>
      <c r="N44" s="198"/>
      <c r="O44" s="199">
        <v>22</v>
      </c>
      <c r="P44" s="215">
        <f>+IF(AND($D$20&gt;=$F44,$D$20&lt;=$G44),$D$20,0)</f>
        <v>0</v>
      </c>
      <c r="Q44" s="198"/>
      <c r="R44" s="199">
        <v>20</v>
      </c>
      <c r="S44" s="215">
        <f>+IF(AND($D$21&gt;=$F44,$D$21&lt;=$G44),$D$21,0)</f>
        <v>0</v>
      </c>
      <c r="T44" s="201"/>
    </row>
    <row r="45" spans="6:20" outlineLevel="2" x14ac:dyDescent="0.2">
      <c r="F45" s="213">
        <f>+G44+1</f>
        <v>101</v>
      </c>
      <c r="G45" s="214">
        <v>1000</v>
      </c>
      <c r="H45" s="188"/>
      <c r="I45" s="189">
        <f>+I44</f>
        <v>29.5</v>
      </c>
      <c r="J45" s="215">
        <f t="shared" ref="J45:J47" si="2">+IF(AND($D$18&gt;=$F45,$D$18&lt;=$G45),$D$18,0)</f>
        <v>0</v>
      </c>
      <c r="K45" s="188"/>
      <c r="L45" s="189">
        <f>+L44</f>
        <v>25</v>
      </c>
      <c r="M45" s="215">
        <f t="shared" ref="M45:M47" si="3">+IF(AND($D$19&gt;=$F45,$D$19&lt;=$G45),$D$19,0)</f>
        <v>0</v>
      </c>
      <c r="N45" s="188"/>
      <c r="O45" s="189">
        <f>+O44</f>
        <v>22</v>
      </c>
      <c r="P45" s="215">
        <f t="shared" ref="P45:P47" si="4">+IF(AND($D$20&gt;=$F45,$D$20&lt;=$G45),$D$20,0)</f>
        <v>0</v>
      </c>
      <c r="Q45" s="188"/>
      <c r="R45" s="189">
        <f>+R44</f>
        <v>20</v>
      </c>
      <c r="S45" s="215">
        <f t="shared" ref="S45:S47" si="5">+IF(AND($D$21&gt;=$F45,$D$21&lt;=$G45),$D$21,0)</f>
        <v>0</v>
      </c>
      <c r="T45" s="193"/>
    </row>
    <row r="46" spans="6:20" outlineLevel="2" x14ac:dyDescent="0.2">
      <c r="F46" s="213">
        <f t="shared" ref="F46:F47" si="6">+G45+1</f>
        <v>1001</v>
      </c>
      <c r="G46" s="214">
        <v>5000</v>
      </c>
      <c r="H46" s="194"/>
      <c r="I46" s="189">
        <f t="shared" ref="I46:I47" si="7">+I45</f>
        <v>29.5</v>
      </c>
      <c r="J46" s="215">
        <f t="shared" si="2"/>
        <v>0</v>
      </c>
      <c r="K46" s="194"/>
      <c r="L46" s="189">
        <f t="shared" ref="L46:L47" si="8">+L45</f>
        <v>25</v>
      </c>
      <c r="M46" s="215">
        <f t="shared" si="3"/>
        <v>0</v>
      </c>
      <c r="N46" s="194"/>
      <c r="O46" s="189">
        <f t="shared" ref="O46:O47" si="9">+O45</f>
        <v>22</v>
      </c>
      <c r="P46" s="215">
        <f t="shared" si="4"/>
        <v>0</v>
      </c>
      <c r="Q46" s="194"/>
      <c r="R46" s="189">
        <f>+R45</f>
        <v>20</v>
      </c>
      <c r="S46" s="215">
        <f t="shared" si="5"/>
        <v>0</v>
      </c>
      <c r="T46" s="193"/>
    </row>
    <row r="47" spans="6:20" outlineLevel="2" x14ac:dyDescent="0.2">
      <c r="F47" s="213">
        <f t="shared" si="6"/>
        <v>5001</v>
      </c>
      <c r="G47" s="214">
        <v>100000</v>
      </c>
      <c r="H47" s="194"/>
      <c r="I47" s="189">
        <f t="shared" si="7"/>
        <v>29.5</v>
      </c>
      <c r="J47" s="215">
        <f t="shared" si="2"/>
        <v>0</v>
      </c>
      <c r="K47" s="194"/>
      <c r="L47" s="189">
        <f t="shared" si="8"/>
        <v>25</v>
      </c>
      <c r="M47" s="215">
        <f t="shared" si="3"/>
        <v>0</v>
      </c>
      <c r="N47" s="194"/>
      <c r="O47" s="189">
        <f t="shared" si="9"/>
        <v>22</v>
      </c>
      <c r="P47" s="215">
        <f t="shared" si="4"/>
        <v>0</v>
      </c>
      <c r="Q47" s="194"/>
      <c r="R47" s="189">
        <f>+R46</f>
        <v>20</v>
      </c>
      <c r="S47" s="215">
        <f t="shared" si="5"/>
        <v>0</v>
      </c>
      <c r="T47" s="193"/>
    </row>
    <row r="48" spans="6:20" ht="13.5" outlineLevel="1" thickBot="1" x14ac:dyDescent="0.25">
      <c r="F48" s="142" t="s">
        <v>53</v>
      </c>
      <c r="G48" s="208" t="str">
        <f>+G43</f>
        <v>Summe</v>
      </c>
      <c r="H48" s="209">
        <v>30</v>
      </c>
      <c r="I48" s="210">
        <f>+IF(J47&gt;1,I47,IF(J46&gt;0,I46,IF(J45&gt;0,I45,IF(J44&gt;0,I44,0))))</f>
        <v>29.5</v>
      </c>
      <c r="J48" s="204">
        <f>SUM(J44:J47)</f>
        <v>20</v>
      </c>
      <c r="K48" s="209">
        <v>18</v>
      </c>
      <c r="L48" s="210">
        <f>+IF(M47&gt;1,L47,IF(M46&gt;0,L46,IF(M45&gt;0,L45,IF(M44&gt;0,L44,0))))</f>
        <v>25</v>
      </c>
      <c r="M48" s="204">
        <f>SUM(M44:M47)</f>
        <v>5</v>
      </c>
      <c r="N48" s="209">
        <v>14</v>
      </c>
      <c r="O48" s="210">
        <f>+IF(P47&gt;1,O47,IF(P46&gt;0,O46,IF(P45&gt;0,O45,IF(P44&gt;0,O44,0))))</f>
        <v>0</v>
      </c>
      <c r="P48" s="204">
        <f>SUM(P44:P47)</f>
        <v>0</v>
      </c>
      <c r="Q48" s="209">
        <v>10</v>
      </c>
      <c r="R48" s="210">
        <f>+IF(S47&gt;1,R47,IF(S46&gt;0,R46,IF(S45&gt;0,R45,IF(S44&gt;0,R44,0))))</f>
        <v>0</v>
      </c>
      <c r="S48" s="204">
        <f>SUM(S44:S47)</f>
        <v>0</v>
      </c>
      <c r="T48" s="205">
        <f>+T36</f>
        <v>5</v>
      </c>
    </row>
  </sheetData>
  <sheetProtection sheet="1" objects="1" scenarios="1" selectLockedCells="1"/>
  <mergeCells count="3">
    <mergeCell ref="C25:D26"/>
    <mergeCell ref="C23:D24"/>
    <mergeCell ref="B4:D4"/>
  </mergeCells>
  <phoneticPr fontId="0" type="noConversion"/>
  <conditionalFormatting sqref="D7:D15">
    <cfRule type="cellIs" dxfId="120" priority="2" operator="lessThan">
      <formula>0</formula>
    </cfRule>
  </conditionalFormatting>
  <conditionalFormatting sqref="B18:C21">
    <cfRule type="cellIs" dxfId="119" priority="1" operator="lessThan">
      <formula>0</formula>
    </cfRule>
  </conditionalFormatting>
  <printOptions horizontalCentered="1" verticalCentered="1"/>
  <pageMargins left="0.39370078740157483" right="0.39370078740157483" top="0.78740157480314965" bottom="0.39370078740157483" header="0.39370078740157483" footer="0.19685039370078741"/>
  <pageSetup paperSize="9" orientation="landscape" horizontalDpi="300" verticalDpi="300" r:id="rId1"/>
  <headerFooter scaleWithDoc="0" alignWithMargins="0">
    <oddHeader>&amp;L&amp;G&amp;C&amp;"Arial,Fett"
&amp;12&amp;UAmortisationsrechner&amp;R&amp;G</oddHeader>
    <oddFooter>&amp;L&amp;8© CHCT Facility excellence
&amp;6&amp;D, &amp;T&amp;Cwww.facility-excellence.de&amp;R&amp;8Seite &amp;P von &amp;N</oddFooter>
  </headerFooter>
  <rowBreaks count="1" manualBreakCount="1">
    <brk id="31" max="16383" man="1"/>
  </rowBreak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5" sqref="B25"/>
    </sheetView>
  </sheetViews>
  <sheetFormatPr baseColWidth="10" defaultRowHeight="12.75" outlineLevelRow="1" outlineLevelCol="1" x14ac:dyDescent="0.2"/>
  <cols>
    <col min="1" max="2" width="12.7109375" style="69" customWidth="1"/>
    <col min="3" max="6" width="20.7109375" style="69" customWidth="1"/>
    <col min="7" max="22" width="20.7109375" style="69" customWidth="1" outlineLevel="1"/>
    <col min="23" max="23" width="11.42578125" style="69"/>
    <col min="24" max="25" width="15.7109375" style="69" customWidth="1"/>
    <col min="26" max="16384" width="11.42578125" style="69"/>
  </cols>
  <sheetData>
    <row r="1" spans="1:22" s="152" customFormat="1" ht="26.25" x14ac:dyDescent="0.2">
      <c r="A1" s="150"/>
      <c r="B1" s="151"/>
      <c r="C1" s="150" t="s">
        <v>43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</row>
    <row r="2" spans="1:22" s="5" customFormat="1" ht="7.5" thickBot="1" x14ac:dyDescent="0.25">
      <c r="A2" s="5" t="str">
        <f ca="1">+CELL("dateiname")</f>
        <v>X:\Projekte\WERK\LED\[CHCT-FE_profiLED_AMO-Rechner_Leuchtstoffroehre_T8T5-LED_20150828.xlsx]Basics</v>
      </c>
    </row>
    <row r="3" spans="1:22" ht="13.5" thickBot="1" x14ac:dyDescent="0.25">
      <c r="A3" s="107" t="s">
        <v>31</v>
      </c>
      <c r="B3" s="122" t="s">
        <v>27</v>
      </c>
      <c r="C3" s="96">
        <v>1</v>
      </c>
      <c r="D3" s="104">
        <f>+C3+1</f>
        <v>2</v>
      </c>
      <c r="E3" s="104">
        <f t="shared" ref="E3:V3" si="0">+D3+1</f>
        <v>3</v>
      </c>
      <c r="F3" s="104">
        <f t="shared" si="0"/>
        <v>4</v>
      </c>
      <c r="G3" s="104">
        <f t="shared" si="0"/>
        <v>5</v>
      </c>
      <c r="H3" s="104">
        <f t="shared" si="0"/>
        <v>6</v>
      </c>
      <c r="I3" s="104">
        <f t="shared" si="0"/>
        <v>7</v>
      </c>
      <c r="J3" s="104">
        <f t="shared" si="0"/>
        <v>8</v>
      </c>
      <c r="K3" s="104">
        <f t="shared" si="0"/>
        <v>9</v>
      </c>
      <c r="L3" s="104">
        <f t="shared" si="0"/>
        <v>10</v>
      </c>
      <c r="M3" s="104">
        <f t="shared" si="0"/>
        <v>11</v>
      </c>
      <c r="N3" s="104">
        <f t="shared" si="0"/>
        <v>12</v>
      </c>
      <c r="O3" s="104">
        <f t="shared" si="0"/>
        <v>13</v>
      </c>
      <c r="P3" s="104">
        <f t="shared" si="0"/>
        <v>14</v>
      </c>
      <c r="Q3" s="104">
        <f t="shared" si="0"/>
        <v>15</v>
      </c>
      <c r="R3" s="104">
        <f t="shared" si="0"/>
        <v>16</v>
      </c>
      <c r="S3" s="104">
        <f t="shared" si="0"/>
        <v>17</v>
      </c>
      <c r="T3" s="104">
        <f t="shared" si="0"/>
        <v>18</v>
      </c>
      <c r="U3" s="104">
        <f t="shared" si="0"/>
        <v>19</v>
      </c>
      <c r="V3" s="127">
        <f t="shared" si="0"/>
        <v>20</v>
      </c>
    </row>
    <row r="4" spans="1:22" ht="12.75" customHeight="1" x14ac:dyDescent="0.2">
      <c r="A4" s="123" t="s">
        <v>0</v>
      </c>
      <c r="B4" s="124">
        <v>1500</v>
      </c>
      <c r="C4" s="110">
        <f>+C27*Basics!$B18</f>
        <v>671.14666666666665</v>
      </c>
      <c r="D4" s="111">
        <f>+D27*Basics!$B18</f>
        <v>1348.5226666666665</v>
      </c>
      <c r="E4" s="111">
        <f>+E27*Basics!$B18</f>
        <v>2268.0405333333333</v>
      </c>
      <c r="F4" s="111">
        <f>+F27*Basics!$B18</f>
        <v>3243.4619733333329</v>
      </c>
      <c r="G4" s="111">
        <f>+G27*Basics!$B18</f>
        <v>4413.967701333333</v>
      </c>
      <c r="H4" s="111">
        <f>+H27*Basics!$B18</f>
        <v>5925.2412415999988</v>
      </c>
      <c r="I4" s="111">
        <f>+I27*Basics!$B18</f>
        <v>7610.7694899199987</v>
      </c>
      <c r="J4" s="111">
        <f>+J27*Basics!$B18</f>
        <v>9633.403387903998</v>
      </c>
      <c r="K4" s="111">
        <f>+K27*Basics!$B18</f>
        <v>12167.230732151465</v>
      </c>
      <c r="L4" s="111">
        <f>+L27*Basics!$B18</f>
        <v>15079.823545248422</v>
      </c>
      <c r="M4" s="111">
        <f>+M27*Basics!$B18</f>
        <v>18574.934920964773</v>
      </c>
      <c r="N4" s="111">
        <f>+N27*Basics!$B18</f>
        <v>22875.735238491063</v>
      </c>
      <c r="O4" s="111">
        <f>+O27*Basics!$B18</f>
        <v>27908.695619522605</v>
      </c>
      <c r="P4" s="111">
        <f>+P27*Basics!$B18</f>
        <v>33948.248076760457</v>
      </c>
      <c r="Q4" s="111">
        <f>+Q27*Basics!$B18</f>
        <v>41302.377692112554</v>
      </c>
      <c r="R4" s="111">
        <f>+R27*Basics!$B18</f>
        <v>49999.333230535056</v>
      </c>
      <c r="S4" s="111">
        <f>+S27*Basics!$B18</f>
        <v>60435.679876642069</v>
      </c>
      <c r="T4" s="111">
        <f>+T27*Basics!$B18</f>
        <v>73065.962518637156</v>
      </c>
      <c r="U4" s="111">
        <f>+U27*Basics!$B18</f>
        <v>88094.301689031243</v>
      </c>
      <c r="V4" s="126">
        <f>+V27*Basics!$B18</f>
        <v>106128.30869350415</v>
      </c>
    </row>
    <row r="5" spans="1:22" x14ac:dyDescent="0.2">
      <c r="A5" s="125"/>
      <c r="B5" s="81">
        <v>1200</v>
      </c>
      <c r="C5" s="102">
        <f>+C28*Basics!$B19</f>
        <v>115.37066666666666</v>
      </c>
      <c r="D5" s="85">
        <f>+D28*Basics!$B19</f>
        <v>221.81546666666665</v>
      </c>
      <c r="E5" s="85">
        <f>+E28*Basics!$B19</f>
        <v>376.21589333333333</v>
      </c>
      <c r="F5" s="85">
        <f>+F28*Basics!$B19</f>
        <v>529.49640533333331</v>
      </c>
      <c r="G5" s="85">
        <f>+G28*Basics!$B19</f>
        <v>713.43301973333325</v>
      </c>
      <c r="H5" s="85">
        <f>+H28*Basics!$B19</f>
        <v>960.82362367999986</v>
      </c>
      <c r="I5" s="85">
        <f>+I28*Basics!$B19</f>
        <v>1225.6923484159997</v>
      </c>
      <c r="J5" s="85">
        <f>+J28*Basics!$B19</f>
        <v>1543.5348180991996</v>
      </c>
      <c r="K5" s="85">
        <f>+K28*Basics!$B19</f>
        <v>1951.6124483857061</v>
      </c>
      <c r="L5" s="85">
        <f>+L28*Basics!$B19</f>
        <v>2409.305604729514</v>
      </c>
      <c r="M5" s="85">
        <f>+M28*Basics!$B19</f>
        <v>2958.5373923420839</v>
      </c>
      <c r="N5" s="85">
        <f>+N28*Basics!$B19</f>
        <v>3644.2822041438335</v>
      </c>
      <c r="O5" s="85">
        <f>+O28*Basics!$B19</f>
        <v>4435.1759783059333</v>
      </c>
      <c r="P5" s="85">
        <f>+P28*Basics!$B19</f>
        <v>5384.2485073004536</v>
      </c>
      <c r="Q5" s="85">
        <f>+Q28*Basics!$B19</f>
        <v>6549.8022087605441</v>
      </c>
      <c r="R5" s="85">
        <f>+R28*Basics!$B19</f>
        <v>7916.4666505126524</v>
      </c>
      <c r="S5" s="85">
        <f>+S28*Basics!$B19</f>
        <v>9556.4639806151827</v>
      </c>
      <c r="T5" s="85">
        <f>+T28*Basics!$B19</f>
        <v>11551.127443404885</v>
      </c>
      <c r="U5" s="85">
        <f>+U28*Basics!$B19</f>
        <v>13912.723598752527</v>
      </c>
      <c r="V5" s="114">
        <f>+V28*Basics!$B19</f>
        <v>16746.638985169699</v>
      </c>
    </row>
    <row r="6" spans="1:22" x14ac:dyDescent="0.2">
      <c r="A6" s="125"/>
      <c r="B6" s="81">
        <v>900</v>
      </c>
      <c r="C6" s="102">
        <f>+C29*Basics!$B20</f>
        <v>0</v>
      </c>
      <c r="D6" s="85">
        <f>+D29*Basics!$B20</f>
        <v>0</v>
      </c>
      <c r="E6" s="85">
        <f>+E29*Basics!$B20</f>
        <v>0</v>
      </c>
      <c r="F6" s="85">
        <f>+F29*Basics!$B20</f>
        <v>0</v>
      </c>
      <c r="G6" s="85">
        <f>+G29*Basics!$B20</f>
        <v>0</v>
      </c>
      <c r="H6" s="85">
        <f>+H29*Basics!$B20</f>
        <v>0</v>
      </c>
      <c r="I6" s="85">
        <f>+I29*Basics!$B20</f>
        <v>0</v>
      </c>
      <c r="J6" s="85">
        <f>+J29*Basics!$B20</f>
        <v>0</v>
      </c>
      <c r="K6" s="85">
        <f>+K29*Basics!$B20</f>
        <v>0</v>
      </c>
      <c r="L6" s="85">
        <f>+L29*Basics!$B20</f>
        <v>0</v>
      </c>
      <c r="M6" s="85">
        <f>+M29*Basics!$B20</f>
        <v>0</v>
      </c>
      <c r="N6" s="85">
        <f>+N29*Basics!$B20</f>
        <v>0</v>
      </c>
      <c r="O6" s="85">
        <f>+O29*Basics!$B20</f>
        <v>0</v>
      </c>
      <c r="P6" s="85">
        <f>+P29*Basics!$B20</f>
        <v>0</v>
      </c>
      <c r="Q6" s="85">
        <f>+Q29*Basics!$B20</f>
        <v>0</v>
      </c>
      <c r="R6" s="85">
        <f>+R29*Basics!$B20</f>
        <v>0</v>
      </c>
      <c r="S6" s="85">
        <f>+S29*Basics!$B20</f>
        <v>0</v>
      </c>
      <c r="T6" s="85">
        <f>+T29*Basics!$B20</f>
        <v>0</v>
      </c>
      <c r="U6" s="85">
        <f>+U29*Basics!$B20</f>
        <v>0</v>
      </c>
      <c r="V6" s="114">
        <f>+V29*Basics!$B20</f>
        <v>0</v>
      </c>
    </row>
    <row r="7" spans="1:22" x14ac:dyDescent="0.2">
      <c r="A7" s="86"/>
      <c r="B7" s="97">
        <v>600</v>
      </c>
      <c r="C7" s="103">
        <f>+C30*Basics!$B21</f>
        <v>0</v>
      </c>
      <c r="D7" s="106">
        <f>+D30*Basics!$B21</f>
        <v>0</v>
      </c>
      <c r="E7" s="106">
        <f>+E30*Basics!$B21</f>
        <v>0</v>
      </c>
      <c r="F7" s="106">
        <f>+F30*Basics!$B21</f>
        <v>0</v>
      </c>
      <c r="G7" s="106">
        <f>+G30*Basics!$B21</f>
        <v>0</v>
      </c>
      <c r="H7" s="106">
        <f>+H30*Basics!$B21</f>
        <v>0</v>
      </c>
      <c r="I7" s="106">
        <f>+I30*Basics!$B21</f>
        <v>0</v>
      </c>
      <c r="J7" s="106">
        <f>+J30*Basics!$B21</f>
        <v>0</v>
      </c>
      <c r="K7" s="106">
        <f>+K30*Basics!$B21</f>
        <v>0</v>
      </c>
      <c r="L7" s="106">
        <f>+L30*Basics!$B21</f>
        <v>0</v>
      </c>
      <c r="M7" s="106">
        <f>+M30*Basics!$B21</f>
        <v>0</v>
      </c>
      <c r="N7" s="106">
        <f>+N30*Basics!$B21</f>
        <v>0</v>
      </c>
      <c r="O7" s="106">
        <f>+O30*Basics!$B21</f>
        <v>0</v>
      </c>
      <c r="P7" s="106">
        <f>+P30*Basics!$B21</f>
        <v>0</v>
      </c>
      <c r="Q7" s="106">
        <f>+Q30*Basics!$B21</f>
        <v>0</v>
      </c>
      <c r="R7" s="106">
        <f>+R30*Basics!$B21</f>
        <v>0</v>
      </c>
      <c r="S7" s="106">
        <f>+S30*Basics!$B21</f>
        <v>0</v>
      </c>
      <c r="T7" s="106">
        <f>+T30*Basics!$B21</f>
        <v>0</v>
      </c>
      <c r="U7" s="106">
        <f>+U30*Basics!$B21</f>
        <v>0</v>
      </c>
      <c r="V7" s="116">
        <f>+V30*Basics!$B21</f>
        <v>0</v>
      </c>
    </row>
    <row r="8" spans="1:22" x14ac:dyDescent="0.2">
      <c r="A8" s="76" t="s">
        <v>1</v>
      </c>
      <c r="B8" s="98">
        <v>1500</v>
      </c>
      <c r="C8" s="101">
        <f>+C31*Basics!$C18</f>
        <v>0</v>
      </c>
      <c r="D8" s="105">
        <f>+D31*Basics!$C18</f>
        <v>0</v>
      </c>
      <c r="E8" s="105">
        <f>+E31*Basics!$C18</f>
        <v>0</v>
      </c>
      <c r="F8" s="105">
        <f>+F31*Basics!$C18</f>
        <v>0</v>
      </c>
      <c r="G8" s="105">
        <f>+G31*Basics!$C18</f>
        <v>0</v>
      </c>
      <c r="H8" s="105">
        <f>+H31*Basics!$C18</f>
        <v>0</v>
      </c>
      <c r="I8" s="105">
        <f>+I31*Basics!$C18</f>
        <v>0</v>
      </c>
      <c r="J8" s="105">
        <f>+J31*Basics!$C18</f>
        <v>0</v>
      </c>
      <c r="K8" s="105">
        <f>+K31*Basics!$C18</f>
        <v>0</v>
      </c>
      <c r="L8" s="105">
        <f>+L31*Basics!$C18</f>
        <v>0</v>
      </c>
      <c r="M8" s="105">
        <f>+M31*Basics!$C18</f>
        <v>0</v>
      </c>
      <c r="N8" s="105">
        <f>+N31*Basics!$C18</f>
        <v>0</v>
      </c>
      <c r="O8" s="105">
        <f>+O31*Basics!$C18</f>
        <v>0</v>
      </c>
      <c r="P8" s="105">
        <f>+P31*Basics!$C18</f>
        <v>0</v>
      </c>
      <c r="Q8" s="105">
        <f>+Q31*Basics!$C18</f>
        <v>0</v>
      </c>
      <c r="R8" s="105">
        <f>+R31*Basics!$C18</f>
        <v>0</v>
      </c>
      <c r="S8" s="105">
        <f>+S31*Basics!$C18</f>
        <v>0</v>
      </c>
      <c r="T8" s="105">
        <f>+T31*Basics!$C18</f>
        <v>0</v>
      </c>
      <c r="U8" s="105">
        <f>+U31*Basics!$C18</f>
        <v>0</v>
      </c>
      <c r="V8" s="126">
        <f>+V31*Basics!$C18</f>
        <v>0</v>
      </c>
    </row>
    <row r="9" spans="1:22" x14ac:dyDescent="0.2">
      <c r="A9" s="77"/>
      <c r="B9" s="82">
        <v>1200</v>
      </c>
      <c r="C9" s="102">
        <f>+C32*Basics!$C19</f>
        <v>0</v>
      </c>
      <c r="D9" s="85">
        <f>+D32*Basics!$C19</f>
        <v>0</v>
      </c>
      <c r="E9" s="85">
        <f>+E32*Basics!$C19</f>
        <v>0</v>
      </c>
      <c r="F9" s="85">
        <f>+F32*Basics!$C19</f>
        <v>0</v>
      </c>
      <c r="G9" s="85">
        <f>+G32*Basics!$C19</f>
        <v>0</v>
      </c>
      <c r="H9" s="85">
        <f>+H32*Basics!$C19</f>
        <v>0</v>
      </c>
      <c r="I9" s="85">
        <f>+I32*Basics!$C19</f>
        <v>0</v>
      </c>
      <c r="J9" s="85">
        <f>+J32*Basics!$C19</f>
        <v>0</v>
      </c>
      <c r="K9" s="85">
        <f>+K32*Basics!$C19</f>
        <v>0</v>
      </c>
      <c r="L9" s="85">
        <f>+L32*Basics!$C19</f>
        <v>0</v>
      </c>
      <c r="M9" s="85">
        <f>+M32*Basics!$C19</f>
        <v>0</v>
      </c>
      <c r="N9" s="85">
        <f>+N32*Basics!$C19</f>
        <v>0</v>
      </c>
      <c r="O9" s="85">
        <f>+O32*Basics!$C19</f>
        <v>0</v>
      </c>
      <c r="P9" s="85">
        <f>+P32*Basics!$C19</f>
        <v>0</v>
      </c>
      <c r="Q9" s="85">
        <f>+Q32*Basics!$C19</f>
        <v>0</v>
      </c>
      <c r="R9" s="85">
        <f>+R32*Basics!$C19</f>
        <v>0</v>
      </c>
      <c r="S9" s="85">
        <f>+S32*Basics!$C19</f>
        <v>0</v>
      </c>
      <c r="T9" s="85">
        <f>+T32*Basics!$C19</f>
        <v>0</v>
      </c>
      <c r="U9" s="85">
        <f>+U32*Basics!$C19</f>
        <v>0</v>
      </c>
      <c r="V9" s="114">
        <f>+V32*Basics!$C19</f>
        <v>0</v>
      </c>
    </row>
    <row r="10" spans="1:22" x14ac:dyDescent="0.2">
      <c r="A10" s="77"/>
      <c r="B10" s="82">
        <v>900</v>
      </c>
      <c r="C10" s="102">
        <f>+C33*Basics!$C20</f>
        <v>0</v>
      </c>
      <c r="D10" s="85">
        <f>+D33*Basics!$C20</f>
        <v>0</v>
      </c>
      <c r="E10" s="85">
        <f>+E33*Basics!$C20</f>
        <v>0</v>
      </c>
      <c r="F10" s="85">
        <f>+F33*Basics!$C20</f>
        <v>0</v>
      </c>
      <c r="G10" s="85">
        <f>+G33*Basics!$C20</f>
        <v>0</v>
      </c>
      <c r="H10" s="85">
        <f>+H33*Basics!$C20</f>
        <v>0</v>
      </c>
      <c r="I10" s="85">
        <f>+I33*Basics!$C20</f>
        <v>0</v>
      </c>
      <c r="J10" s="85">
        <f>+J33*Basics!$C20</f>
        <v>0</v>
      </c>
      <c r="K10" s="85">
        <f>+K33*Basics!$C20</f>
        <v>0</v>
      </c>
      <c r="L10" s="85">
        <f>+L33*Basics!$C20</f>
        <v>0</v>
      </c>
      <c r="M10" s="85">
        <f>+M33*Basics!$C20</f>
        <v>0</v>
      </c>
      <c r="N10" s="85">
        <f>+N33*Basics!$C20</f>
        <v>0</v>
      </c>
      <c r="O10" s="85">
        <f>+O33*Basics!$C20</f>
        <v>0</v>
      </c>
      <c r="P10" s="85">
        <f>+P33*Basics!$C20</f>
        <v>0</v>
      </c>
      <c r="Q10" s="85">
        <f>+Q33*Basics!$C20</f>
        <v>0</v>
      </c>
      <c r="R10" s="85">
        <f>+R33*Basics!$C20</f>
        <v>0</v>
      </c>
      <c r="S10" s="85">
        <f>+S33*Basics!$C20</f>
        <v>0</v>
      </c>
      <c r="T10" s="85">
        <f>+T33*Basics!$C20</f>
        <v>0</v>
      </c>
      <c r="U10" s="85">
        <f>+U33*Basics!$C20</f>
        <v>0</v>
      </c>
      <c r="V10" s="114">
        <f>+V33*Basics!$C20</f>
        <v>0</v>
      </c>
    </row>
    <row r="11" spans="1:22" x14ac:dyDescent="0.2">
      <c r="A11" s="78"/>
      <c r="B11" s="99">
        <v>600</v>
      </c>
      <c r="C11" s="103">
        <f>+C34*Basics!$C21</f>
        <v>0</v>
      </c>
      <c r="D11" s="106">
        <f>+D34*Basics!$C21</f>
        <v>0</v>
      </c>
      <c r="E11" s="106">
        <f>+E34*Basics!$C21</f>
        <v>0</v>
      </c>
      <c r="F11" s="106">
        <f>+F34*Basics!$C21</f>
        <v>0</v>
      </c>
      <c r="G11" s="106">
        <f>+G34*Basics!$C21</f>
        <v>0</v>
      </c>
      <c r="H11" s="106">
        <f>+H34*Basics!$C21</f>
        <v>0</v>
      </c>
      <c r="I11" s="106">
        <f>+I34*Basics!$C21</f>
        <v>0</v>
      </c>
      <c r="J11" s="106">
        <f>+J34*Basics!$C21</f>
        <v>0</v>
      </c>
      <c r="K11" s="106">
        <f>+K34*Basics!$C21</f>
        <v>0</v>
      </c>
      <c r="L11" s="106">
        <f>+L34*Basics!$C21</f>
        <v>0</v>
      </c>
      <c r="M11" s="106">
        <f>+M34*Basics!$C21</f>
        <v>0</v>
      </c>
      <c r="N11" s="106">
        <f>+N34*Basics!$C21</f>
        <v>0</v>
      </c>
      <c r="O11" s="106">
        <f>+O34*Basics!$C21</f>
        <v>0</v>
      </c>
      <c r="P11" s="106">
        <f>+P34*Basics!$C21</f>
        <v>0</v>
      </c>
      <c r="Q11" s="106">
        <f>+Q34*Basics!$C21</f>
        <v>0</v>
      </c>
      <c r="R11" s="106">
        <f>+R34*Basics!$C21</f>
        <v>0</v>
      </c>
      <c r="S11" s="106">
        <f>+S34*Basics!$C21</f>
        <v>0</v>
      </c>
      <c r="T11" s="106">
        <f>+T34*Basics!$C21</f>
        <v>0</v>
      </c>
      <c r="U11" s="106">
        <f>+U34*Basics!$C21</f>
        <v>0</v>
      </c>
      <c r="V11" s="116">
        <f>+V34*Basics!$C21</f>
        <v>0</v>
      </c>
    </row>
    <row r="12" spans="1:22" ht="13.5" thickBot="1" x14ac:dyDescent="0.25">
      <c r="A12" s="117" t="s">
        <v>34</v>
      </c>
      <c r="B12" s="118"/>
      <c r="C12" s="119">
        <f>SUM(C4:C11)</f>
        <v>786.51733333333334</v>
      </c>
      <c r="D12" s="120">
        <f>SUM(D4:D11)</f>
        <v>1570.3381333333332</v>
      </c>
      <c r="E12" s="120">
        <f t="shared" ref="E12:V12" si="1">SUM(E4:E11)</f>
        <v>2644.2564266666668</v>
      </c>
      <c r="F12" s="120">
        <f t="shared" si="1"/>
        <v>3772.9583786666662</v>
      </c>
      <c r="G12" s="120">
        <f t="shared" si="1"/>
        <v>5127.4007210666659</v>
      </c>
      <c r="H12" s="120">
        <f t="shared" si="1"/>
        <v>6886.0648652799991</v>
      </c>
      <c r="I12" s="120">
        <f t="shared" si="1"/>
        <v>8836.4618383359993</v>
      </c>
      <c r="J12" s="120">
        <f t="shared" si="1"/>
        <v>11176.938206003197</v>
      </c>
      <c r="K12" s="120">
        <f t="shared" si="1"/>
        <v>14118.843180537171</v>
      </c>
      <c r="L12" s="120">
        <f t="shared" si="1"/>
        <v>17489.129149977936</v>
      </c>
      <c r="M12" s="120">
        <f t="shared" si="1"/>
        <v>21533.472313306858</v>
      </c>
      <c r="N12" s="120">
        <f t="shared" si="1"/>
        <v>26520.017442634897</v>
      </c>
      <c r="O12" s="120">
        <f t="shared" si="1"/>
        <v>32343.87159782854</v>
      </c>
      <c r="P12" s="120">
        <f t="shared" si="1"/>
        <v>39332.496584060907</v>
      </c>
      <c r="Q12" s="120">
        <f t="shared" si="1"/>
        <v>47852.179900873096</v>
      </c>
      <c r="R12" s="120">
        <f t="shared" si="1"/>
        <v>57915.799881047707</v>
      </c>
      <c r="S12" s="120">
        <f t="shared" si="1"/>
        <v>69992.143857257252</v>
      </c>
      <c r="T12" s="120">
        <f t="shared" si="1"/>
        <v>84617.089962042039</v>
      </c>
      <c r="U12" s="120">
        <f t="shared" si="1"/>
        <v>102007.02528778376</v>
      </c>
      <c r="V12" s="121">
        <f t="shared" si="1"/>
        <v>122874.94767867385</v>
      </c>
    </row>
    <row r="13" spans="1:22" x14ac:dyDescent="0.2">
      <c r="A13" s="108" t="s">
        <v>2</v>
      </c>
      <c r="B13" s="109">
        <v>1500</v>
      </c>
      <c r="C13" s="110">
        <f>+C35*Basics!$D18</f>
        <v>898.58666666666682</v>
      </c>
      <c r="D13" s="111">
        <f>+D35*Basics!$D18</f>
        <v>1188.8906666666667</v>
      </c>
      <c r="E13" s="111">
        <f>+E35*Basics!$D18</f>
        <v>1537.2554666666667</v>
      </c>
      <c r="F13" s="111">
        <f>+F35*Basics!$D18</f>
        <v>1955.2932266666667</v>
      </c>
      <c r="G13" s="111">
        <f>+G35*Basics!$D18</f>
        <v>2456.9385386666668</v>
      </c>
      <c r="H13" s="111">
        <f>+H35*Basics!$D18</f>
        <v>3058.9129130666661</v>
      </c>
      <c r="I13" s="111">
        <f>+I35*Basics!$D18</f>
        <v>3781.2821623466662</v>
      </c>
      <c r="J13" s="111">
        <f>+J35*Basics!$D18</f>
        <v>4648.1252614826662</v>
      </c>
      <c r="K13" s="111">
        <f>+K35*Basics!$D18</f>
        <v>5688.3369804458662</v>
      </c>
      <c r="L13" s="111">
        <f>+L35*Basics!$D18</f>
        <v>6936.5910432017063</v>
      </c>
      <c r="M13" s="111">
        <f>+M35*Basics!$D18</f>
        <v>8434.4959185087137</v>
      </c>
      <c r="N13" s="111">
        <f>+N35*Basics!$D18</f>
        <v>10231.981768877122</v>
      </c>
      <c r="O13" s="111">
        <f>+O35*Basics!$D18</f>
        <v>12388.964789319212</v>
      </c>
      <c r="P13" s="111">
        <f>+P35*Basics!$D18</f>
        <v>14977.344413849718</v>
      </c>
      <c r="Q13" s="111">
        <f>+Q35*Basics!$D18</f>
        <v>18083.399963286327</v>
      </c>
      <c r="R13" s="111">
        <f>+R35*Basics!$D18</f>
        <v>21810.666622610261</v>
      </c>
      <c r="S13" s="111">
        <f>+S35*Basics!$D18</f>
        <v>26283.386613798979</v>
      </c>
      <c r="T13" s="111">
        <f>+T35*Basics!$D18</f>
        <v>31650.65060322544</v>
      </c>
      <c r="U13" s="111">
        <f>+U35*Basics!$D18</f>
        <v>38091.367390537191</v>
      </c>
      <c r="V13" s="112">
        <f>+V35*Basics!$D18</f>
        <v>45820.227535311293</v>
      </c>
    </row>
    <row r="14" spans="1:22" x14ac:dyDescent="0.2">
      <c r="A14" s="113"/>
      <c r="B14" s="83">
        <v>1200</v>
      </c>
      <c r="C14" s="102">
        <f>+C36*Basics!$D19</f>
        <v>177.95466666666667</v>
      </c>
      <c r="D14" s="85">
        <f>+D36*Basics!$D19</f>
        <v>221.50026666666665</v>
      </c>
      <c r="E14" s="85">
        <f>+E36*Basics!$D19</f>
        <v>273.75498666666664</v>
      </c>
      <c r="F14" s="85">
        <f>+F36*Basics!$D19</f>
        <v>336.46065066666665</v>
      </c>
      <c r="G14" s="85">
        <f>+G36*Basics!$D19</f>
        <v>411.70744746666662</v>
      </c>
      <c r="H14" s="85">
        <f>+H36*Basics!$D19</f>
        <v>502.00360362666657</v>
      </c>
      <c r="I14" s="85">
        <f>+I36*Basics!$D19</f>
        <v>610.35899101866653</v>
      </c>
      <c r="J14" s="85">
        <f>+J36*Basics!$D19</f>
        <v>740.38545588906663</v>
      </c>
      <c r="K14" s="85">
        <f>+K36*Basics!$D19</f>
        <v>896.41721373354653</v>
      </c>
      <c r="L14" s="85">
        <f>+L36*Basics!$D19</f>
        <v>1083.6553231469225</v>
      </c>
      <c r="M14" s="85">
        <f>+M36*Basics!$D19</f>
        <v>1308.3410544429737</v>
      </c>
      <c r="N14" s="85">
        <f>+N36*Basics!$D19</f>
        <v>1577.9639319982352</v>
      </c>
      <c r="O14" s="85">
        <f>+O36*Basics!$D19</f>
        <v>1901.5113850645484</v>
      </c>
      <c r="P14" s="85">
        <f>+P36*Basics!$D19</f>
        <v>2289.768328744125</v>
      </c>
      <c r="Q14" s="85">
        <f>+Q36*Basics!$D19</f>
        <v>2755.6766611596163</v>
      </c>
      <c r="R14" s="85">
        <f>+R36*Basics!$D19</f>
        <v>3314.7666600582061</v>
      </c>
      <c r="S14" s="85">
        <f>+S36*Basics!$D19</f>
        <v>3985.6746587365137</v>
      </c>
      <c r="T14" s="85">
        <f>+T36*Basics!$D19</f>
        <v>4790.764257150483</v>
      </c>
      <c r="U14" s="85">
        <f>+U36*Basics!$D19</f>
        <v>5756.8717752472458</v>
      </c>
      <c r="V14" s="114">
        <f>+V36*Basics!$D19</f>
        <v>6916.2007969633614</v>
      </c>
    </row>
    <row r="15" spans="1:22" x14ac:dyDescent="0.2">
      <c r="A15" s="113"/>
      <c r="B15" s="83">
        <v>900</v>
      </c>
      <c r="C15" s="102">
        <f>+C37*Basics!$D20</f>
        <v>0</v>
      </c>
      <c r="D15" s="85">
        <f>+D37*Basics!$D20</f>
        <v>0</v>
      </c>
      <c r="E15" s="85">
        <f>+E37*Basics!$D20</f>
        <v>0</v>
      </c>
      <c r="F15" s="85">
        <f>+F37*Basics!$D20</f>
        <v>0</v>
      </c>
      <c r="G15" s="85">
        <f>+G37*Basics!$D20</f>
        <v>0</v>
      </c>
      <c r="H15" s="85">
        <f>+H37*Basics!$D20</f>
        <v>0</v>
      </c>
      <c r="I15" s="85">
        <f>+I37*Basics!$D20</f>
        <v>0</v>
      </c>
      <c r="J15" s="85">
        <f>+J37*Basics!$D20</f>
        <v>0</v>
      </c>
      <c r="K15" s="85">
        <f>+K37*Basics!$D20</f>
        <v>0</v>
      </c>
      <c r="L15" s="85">
        <f>+L37*Basics!$D20</f>
        <v>0</v>
      </c>
      <c r="M15" s="85">
        <f>+M37*Basics!$D20</f>
        <v>0</v>
      </c>
      <c r="N15" s="85">
        <f>+N37*Basics!$D20</f>
        <v>0</v>
      </c>
      <c r="O15" s="85">
        <f>+O37*Basics!$D20</f>
        <v>0</v>
      </c>
      <c r="P15" s="85">
        <f>+P37*Basics!$D20</f>
        <v>0</v>
      </c>
      <c r="Q15" s="85">
        <f>+Q37*Basics!$D20</f>
        <v>0</v>
      </c>
      <c r="R15" s="85">
        <f>+R37*Basics!$D20</f>
        <v>0</v>
      </c>
      <c r="S15" s="85">
        <f>+S37*Basics!$D20</f>
        <v>0</v>
      </c>
      <c r="T15" s="85">
        <f>+T37*Basics!$D20</f>
        <v>0</v>
      </c>
      <c r="U15" s="85">
        <f>+U37*Basics!$D20</f>
        <v>0</v>
      </c>
      <c r="V15" s="114">
        <f>+V37*Basics!$D20</f>
        <v>0</v>
      </c>
    </row>
    <row r="16" spans="1:22" x14ac:dyDescent="0.2">
      <c r="A16" s="115"/>
      <c r="B16" s="100">
        <v>600</v>
      </c>
      <c r="C16" s="103">
        <f>+C38*Basics!$D21</f>
        <v>0</v>
      </c>
      <c r="D16" s="106">
        <f>+D38*Basics!$D21</f>
        <v>0</v>
      </c>
      <c r="E16" s="106">
        <f>+E38*Basics!$D21</f>
        <v>0</v>
      </c>
      <c r="F16" s="106">
        <f>+F38*Basics!$D21</f>
        <v>0</v>
      </c>
      <c r="G16" s="106">
        <f>+G38*Basics!$D21</f>
        <v>0</v>
      </c>
      <c r="H16" s="106">
        <f>+H38*Basics!$D21</f>
        <v>0</v>
      </c>
      <c r="I16" s="106">
        <f>+I38*Basics!$D21</f>
        <v>0</v>
      </c>
      <c r="J16" s="106">
        <f>+J38*Basics!$D21</f>
        <v>0</v>
      </c>
      <c r="K16" s="106">
        <f>+K38*Basics!$D21</f>
        <v>0</v>
      </c>
      <c r="L16" s="106">
        <f>+L38*Basics!$D21</f>
        <v>0</v>
      </c>
      <c r="M16" s="106">
        <f>+M38*Basics!$D21</f>
        <v>0</v>
      </c>
      <c r="N16" s="106">
        <f>+N38*Basics!$D21</f>
        <v>0</v>
      </c>
      <c r="O16" s="106">
        <f>+O38*Basics!$D21</f>
        <v>0</v>
      </c>
      <c r="P16" s="106">
        <f>+P38*Basics!$D21</f>
        <v>0</v>
      </c>
      <c r="Q16" s="106">
        <f>+Q38*Basics!$D21</f>
        <v>0</v>
      </c>
      <c r="R16" s="106">
        <f>+R38*Basics!$D21</f>
        <v>0</v>
      </c>
      <c r="S16" s="106">
        <f>+S38*Basics!$D21</f>
        <v>0</v>
      </c>
      <c r="T16" s="106">
        <f>+T38*Basics!$D21</f>
        <v>0</v>
      </c>
      <c r="U16" s="106">
        <f>+U38*Basics!$D21</f>
        <v>0</v>
      </c>
      <c r="V16" s="116">
        <f>+V38*Basics!$D21</f>
        <v>0</v>
      </c>
    </row>
    <row r="17" spans="1:22" ht="13.5" thickBot="1" x14ac:dyDescent="0.25">
      <c r="A17" s="117" t="s">
        <v>35</v>
      </c>
      <c r="B17" s="118"/>
      <c r="C17" s="119">
        <f>SUM(C13:C16)</f>
        <v>1076.5413333333336</v>
      </c>
      <c r="D17" s="120">
        <f t="shared" ref="D17:V17" si="2">SUM(D13:D16)</f>
        <v>1410.3909333333334</v>
      </c>
      <c r="E17" s="120">
        <f t="shared" si="2"/>
        <v>1811.0104533333333</v>
      </c>
      <c r="F17" s="120">
        <f t="shared" si="2"/>
        <v>2291.7538773333335</v>
      </c>
      <c r="G17" s="120">
        <f t="shared" si="2"/>
        <v>2868.6459861333333</v>
      </c>
      <c r="H17" s="120">
        <f t="shared" si="2"/>
        <v>3560.9165166933326</v>
      </c>
      <c r="I17" s="120">
        <f t="shared" si="2"/>
        <v>4391.6411533653327</v>
      </c>
      <c r="J17" s="120">
        <f t="shared" si="2"/>
        <v>5388.5107173717333</v>
      </c>
      <c r="K17" s="120">
        <f t="shared" si="2"/>
        <v>6584.7541941794125</v>
      </c>
      <c r="L17" s="120">
        <f t="shared" si="2"/>
        <v>8020.2463663486287</v>
      </c>
      <c r="M17" s="120">
        <f t="shared" si="2"/>
        <v>9742.8369729516871</v>
      </c>
      <c r="N17" s="120">
        <f t="shared" si="2"/>
        <v>11809.945700875356</v>
      </c>
      <c r="O17" s="120">
        <f t="shared" si="2"/>
        <v>14290.476174383761</v>
      </c>
      <c r="P17" s="120">
        <f t="shared" si="2"/>
        <v>17267.112742593843</v>
      </c>
      <c r="Q17" s="120">
        <f t="shared" si="2"/>
        <v>20839.076624445945</v>
      </c>
      <c r="R17" s="120">
        <f t="shared" si="2"/>
        <v>25125.433282668466</v>
      </c>
      <c r="S17" s="120">
        <f t="shared" si="2"/>
        <v>30269.061272535491</v>
      </c>
      <c r="T17" s="120">
        <f t="shared" si="2"/>
        <v>36441.414860375924</v>
      </c>
      <c r="U17" s="120">
        <f t="shared" si="2"/>
        <v>43848.239165784435</v>
      </c>
      <c r="V17" s="121">
        <f t="shared" si="2"/>
        <v>52736.428332274656</v>
      </c>
    </row>
    <row r="18" spans="1:22" ht="16.5" thickBot="1" x14ac:dyDescent="0.25">
      <c r="A18" s="128" t="s">
        <v>33</v>
      </c>
      <c r="B18" s="129"/>
      <c r="C18" s="130">
        <f>+C12-C17</f>
        <v>-290.02400000000023</v>
      </c>
      <c r="D18" s="131">
        <f>+D12-D17</f>
        <v>159.94719999999984</v>
      </c>
      <c r="E18" s="131">
        <f t="shared" ref="E18:V18" si="3">+E12-E17</f>
        <v>833.2459733333335</v>
      </c>
      <c r="F18" s="131">
        <f t="shared" si="3"/>
        <v>1481.2045013333327</v>
      </c>
      <c r="G18" s="131">
        <f t="shared" si="3"/>
        <v>2258.7547349333327</v>
      </c>
      <c r="H18" s="131">
        <f t="shared" si="3"/>
        <v>3325.1483485866665</v>
      </c>
      <c r="I18" s="131">
        <f t="shared" si="3"/>
        <v>4444.8206849706667</v>
      </c>
      <c r="J18" s="131">
        <f t="shared" si="3"/>
        <v>5788.4274886314633</v>
      </c>
      <c r="K18" s="131">
        <f t="shared" si="3"/>
        <v>7534.0889863577586</v>
      </c>
      <c r="L18" s="131">
        <f t="shared" si="3"/>
        <v>9468.8827836293076</v>
      </c>
      <c r="M18" s="131">
        <f t="shared" si="3"/>
        <v>11790.635340355171</v>
      </c>
      <c r="N18" s="131">
        <f t="shared" si="3"/>
        <v>14710.071741759541</v>
      </c>
      <c r="O18" s="131">
        <f t="shared" si="3"/>
        <v>18053.395423444781</v>
      </c>
      <c r="P18" s="131">
        <f t="shared" si="3"/>
        <v>22065.383841467064</v>
      </c>
      <c r="Q18" s="131">
        <f t="shared" si="3"/>
        <v>27013.103276427151</v>
      </c>
      <c r="R18" s="131">
        <f t="shared" si="3"/>
        <v>32790.366598379245</v>
      </c>
      <c r="S18" s="131">
        <f t="shared" si="3"/>
        <v>39723.082584721764</v>
      </c>
      <c r="T18" s="131">
        <f t="shared" si="3"/>
        <v>48175.675101666115</v>
      </c>
      <c r="U18" s="131">
        <f t="shared" si="3"/>
        <v>58158.786121999328</v>
      </c>
      <c r="V18" s="132">
        <f t="shared" si="3"/>
        <v>70138.519346399204</v>
      </c>
    </row>
    <row r="19" spans="1:22" ht="13.5" thickBot="1" x14ac:dyDescent="0.25"/>
    <row r="20" spans="1:22" outlineLevel="1" x14ac:dyDescent="0.2">
      <c r="A20" s="222" t="str">
        <f>+A12</f>
        <v>Kosten Leuchtstoffröhren</v>
      </c>
      <c r="B20" s="228"/>
      <c r="C20" s="225">
        <f>+IF(AND(C$18&lt;0,D$18&gt;0),C12,0)</f>
        <v>786.51733333333334</v>
      </c>
      <c r="D20" s="217">
        <f>+IF(AND(D$18&lt;0,E$18&gt;0),D12,0)</f>
        <v>0</v>
      </c>
      <c r="E20" s="217">
        <f t="shared" ref="E20:V20" si="4">+IF(AND(E$18&lt;0,F$18&gt;0),E12,0)</f>
        <v>0</v>
      </c>
      <c r="F20" s="217">
        <f t="shared" si="4"/>
        <v>0</v>
      </c>
      <c r="G20" s="217">
        <f t="shared" si="4"/>
        <v>0</v>
      </c>
      <c r="H20" s="217">
        <f t="shared" si="4"/>
        <v>0</v>
      </c>
      <c r="I20" s="217">
        <f t="shared" si="4"/>
        <v>0</v>
      </c>
      <c r="J20" s="217">
        <f t="shared" si="4"/>
        <v>0</v>
      </c>
      <c r="K20" s="217">
        <f t="shared" si="4"/>
        <v>0</v>
      </c>
      <c r="L20" s="217">
        <f t="shared" si="4"/>
        <v>0</v>
      </c>
      <c r="M20" s="217">
        <f t="shared" si="4"/>
        <v>0</v>
      </c>
      <c r="N20" s="217">
        <f t="shared" si="4"/>
        <v>0</v>
      </c>
      <c r="O20" s="217">
        <f t="shared" si="4"/>
        <v>0</v>
      </c>
      <c r="P20" s="217">
        <f t="shared" si="4"/>
        <v>0</v>
      </c>
      <c r="Q20" s="217">
        <f t="shared" si="4"/>
        <v>0</v>
      </c>
      <c r="R20" s="217">
        <f t="shared" si="4"/>
        <v>0</v>
      </c>
      <c r="S20" s="217">
        <f t="shared" si="4"/>
        <v>0</v>
      </c>
      <c r="T20" s="217">
        <f t="shared" si="4"/>
        <v>0</v>
      </c>
      <c r="U20" s="217">
        <f t="shared" si="4"/>
        <v>0</v>
      </c>
      <c r="V20" s="218">
        <f t="shared" si="4"/>
        <v>0</v>
      </c>
    </row>
    <row r="21" spans="1:22" outlineLevel="1" x14ac:dyDescent="0.2">
      <c r="A21" s="223" t="str">
        <f>+A17</f>
        <v>Kosten LED</v>
      </c>
      <c r="B21" s="229"/>
      <c r="C21" s="226">
        <f>+IF(AND(C$18&lt;0,D$18&gt;0),C17,0)</f>
        <v>1076.5413333333336</v>
      </c>
      <c r="D21" s="216">
        <f>+IF(AND(D$18&lt;0,E$18&gt;0),D17,0)</f>
        <v>0</v>
      </c>
      <c r="E21" s="216">
        <f t="shared" ref="E21:V21" si="5">+IF(AND(E$18&lt;0,F$18&gt;0),E17,0)</f>
        <v>0</v>
      </c>
      <c r="F21" s="216">
        <f t="shared" si="5"/>
        <v>0</v>
      </c>
      <c r="G21" s="216">
        <f t="shared" si="5"/>
        <v>0</v>
      </c>
      <c r="H21" s="216">
        <f t="shared" si="5"/>
        <v>0</v>
      </c>
      <c r="I21" s="216">
        <f t="shared" si="5"/>
        <v>0</v>
      </c>
      <c r="J21" s="216">
        <f t="shared" si="5"/>
        <v>0</v>
      </c>
      <c r="K21" s="216">
        <f t="shared" si="5"/>
        <v>0</v>
      </c>
      <c r="L21" s="216">
        <f t="shared" si="5"/>
        <v>0</v>
      </c>
      <c r="M21" s="216">
        <f t="shared" si="5"/>
        <v>0</v>
      </c>
      <c r="N21" s="216">
        <f t="shared" si="5"/>
        <v>0</v>
      </c>
      <c r="O21" s="216">
        <f t="shared" si="5"/>
        <v>0</v>
      </c>
      <c r="P21" s="216">
        <f t="shared" si="5"/>
        <v>0</v>
      </c>
      <c r="Q21" s="216">
        <f t="shared" si="5"/>
        <v>0</v>
      </c>
      <c r="R21" s="216">
        <f t="shared" si="5"/>
        <v>0</v>
      </c>
      <c r="S21" s="216">
        <f t="shared" si="5"/>
        <v>0</v>
      </c>
      <c r="T21" s="216">
        <f t="shared" si="5"/>
        <v>0</v>
      </c>
      <c r="U21" s="216">
        <f t="shared" si="5"/>
        <v>0</v>
      </c>
      <c r="V21" s="219">
        <f t="shared" si="5"/>
        <v>0</v>
      </c>
    </row>
    <row r="22" spans="1:22" ht="13.5" outlineLevel="1" thickBot="1" x14ac:dyDescent="0.25">
      <c r="A22" s="231" t="str">
        <f>+A18</f>
        <v>Einsparung</v>
      </c>
      <c r="B22" s="232"/>
      <c r="C22" s="233">
        <f>+C20-C21</f>
        <v>-290.02400000000023</v>
      </c>
      <c r="D22" s="234">
        <f t="shared" ref="D22" si="6">+D20-D21</f>
        <v>0</v>
      </c>
      <c r="E22" s="234">
        <f t="shared" ref="E22" si="7">+E20-E21</f>
        <v>0</v>
      </c>
      <c r="F22" s="234">
        <f t="shared" ref="F22" si="8">+F20-F21</f>
        <v>0</v>
      </c>
      <c r="G22" s="234">
        <f t="shared" ref="G22" si="9">+G20-G21</f>
        <v>0</v>
      </c>
      <c r="H22" s="234">
        <f t="shared" ref="H22" si="10">+H20-H21</f>
        <v>0</v>
      </c>
      <c r="I22" s="234">
        <f t="shared" ref="I22" si="11">+I20-I21</f>
        <v>0</v>
      </c>
      <c r="J22" s="234">
        <f t="shared" ref="J22" si="12">+J20-J21</f>
        <v>0</v>
      </c>
      <c r="K22" s="234">
        <f t="shared" ref="K22" si="13">+K20-K21</f>
        <v>0</v>
      </c>
      <c r="L22" s="234">
        <f t="shared" ref="L22" si="14">+L20-L21</f>
        <v>0</v>
      </c>
      <c r="M22" s="234">
        <f t="shared" ref="M22" si="15">+M20-M21</f>
        <v>0</v>
      </c>
      <c r="N22" s="234">
        <f t="shared" ref="N22" si="16">+N20-N21</f>
        <v>0</v>
      </c>
      <c r="O22" s="234">
        <f t="shared" ref="O22" si="17">+O20-O21</f>
        <v>0</v>
      </c>
      <c r="P22" s="234">
        <f t="shared" ref="P22" si="18">+P20-P21</f>
        <v>0</v>
      </c>
      <c r="Q22" s="234">
        <f t="shared" ref="Q22" si="19">+Q20-Q21</f>
        <v>0</v>
      </c>
      <c r="R22" s="234">
        <f t="shared" ref="R22" si="20">+R20-R21</f>
        <v>0</v>
      </c>
      <c r="S22" s="234">
        <f t="shared" ref="S22" si="21">+S20-S21</f>
        <v>0</v>
      </c>
      <c r="T22" s="234">
        <f t="shared" ref="T22" si="22">+T20-T21</f>
        <v>0</v>
      </c>
      <c r="U22" s="234">
        <f t="shared" ref="U22" si="23">+U20-U21</f>
        <v>0</v>
      </c>
      <c r="V22" s="126">
        <f t="shared" ref="V22" si="24">+V20-V21</f>
        <v>0</v>
      </c>
    </row>
    <row r="23" spans="1:22" outlineLevel="1" x14ac:dyDescent="0.2">
      <c r="A23" s="235" t="s">
        <v>55</v>
      </c>
      <c r="B23" s="228"/>
      <c r="C23" s="236">
        <f>+IF(C22&lt;&gt;0,-C18/(D18-C18),0)</f>
        <v>0.64453902827558784</v>
      </c>
      <c r="D23" s="236">
        <f>+IF(D22&lt;&gt;0,-D18/(E18-D18),0)</f>
        <v>0</v>
      </c>
      <c r="E23" s="236">
        <f>+IF(E22&lt;&gt;0,-E18/(F18-E18),0)</f>
        <v>0</v>
      </c>
      <c r="F23" s="236">
        <f t="shared" ref="F23:V23" si="25">+IF(F22&lt;&gt;0,-F18/(G18-F18),0)</f>
        <v>0</v>
      </c>
      <c r="G23" s="236">
        <f t="shared" si="25"/>
        <v>0</v>
      </c>
      <c r="H23" s="236">
        <f t="shared" si="25"/>
        <v>0</v>
      </c>
      <c r="I23" s="236">
        <f t="shared" si="25"/>
        <v>0</v>
      </c>
      <c r="J23" s="236">
        <f t="shared" si="25"/>
        <v>0</v>
      </c>
      <c r="K23" s="236">
        <f t="shared" si="25"/>
        <v>0</v>
      </c>
      <c r="L23" s="236">
        <f t="shared" si="25"/>
        <v>0</v>
      </c>
      <c r="M23" s="236">
        <f t="shared" si="25"/>
        <v>0</v>
      </c>
      <c r="N23" s="236">
        <f t="shared" si="25"/>
        <v>0</v>
      </c>
      <c r="O23" s="236">
        <f t="shared" si="25"/>
        <v>0</v>
      </c>
      <c r="P23" s="236">
        <f t="shared" si="25"/>
        <v>0</v>
      </c>
      <c r="Q23" s="236">
        <f t="shared" si="25"/>
        <v>0</v>
      </c>
      <c r="R23" s="236">
        <f t="shared" si="25"/>
        <v>0</v>
      </c>
      <c r="S23" s="236">
        <f t="shared" si="25"/>
        <v>0</v>
      </c>
      <c r="T23" s="236">
        <f t="shared" si="25"/>
        <v>0</v>
      </c>
      <c r="U23" s="236">
        <f t="shared" si="25"/>
        <v>0</v>
      </c>
      <c r="V23" s="238">
        <f t="shared" si="25"/>
        <v>0</v>
      </c>
    </row>
    <row r="24" spans="1:22" ht="13.5" outlineLevel="1" thickBot="1" x14ac:dyDescent="0.25">
      <c r="A24" s="224" t="s">
        <v>54</v>
      </c>
      <c r="B24" s="230">
        <f>+IF(MAX(C24:V24)&gt;0,MAX(C24:V24),"No ROI")</f>
        <v>1.6445390282755878</v>
      </c>
      <c r="C24" s="227">
        <f>+IF(C23&lt;&gt;0,C3*(1+C23),0)</f>
        <v>1.6445390282755878</v>
      </c>
      <c r="D24" s="220">
        <f t="shared" ref="D24" si="26">+IF(D23&lt;&gt;0,D3*(1+D23),0)</f>
        <v>0</v>
      </c>
      <c r="E24" s="220">
        <f t="shared" ref="E24" si="27">+IF(E23&lt;&gt;0,E3*(1+E23),0)</f>
        <v>0</v>
      </c>
      <c r="F24" s="220">
        <f t="shared" ref="F24" si="28">+IF(F23&lt;&gt;0,F3*(1+F23),0)</f>
        <v>0</v>
      </c>
      <c r="G24" s="220">
        <f t="shared" ref="G24" si="29">+IF(G23&lt;&gt;0,G3*(1+G23),0)</f>
        <v>0</v>
      </c>
      <c r="H24" s="220">
        <f t="shared" ref="H24" si="30">+IF(H23&lt;&gt;0,H3*(1+H23),0)</f>
        <v>0</v>
      </c>
      <c r="I24" s="220">
        <f t="shared" ref="I24" si="31">+IF(I23&lt;&gt;0,I3*(1+I23),0)</f>
        <v>0</v>
      </c>
      <c r="J24" s="220">
        <f t="shared" ref="J24" si="32">+IF(J23&lt;&gt;0,J3*(1+J23),0)</f>
        <v>0</v>
      </c>
      <c r="K24" s="220">
        <f t="shared" ref="K24" si="33">+IF(K23&lt;&gt;0,K3*(1+K23),0)</f>
        <v>0</v>
      </c>
      <c r="L24" s="220">
        <f t="shared" ref="L24" si="34">+IF(L23&lt;&gt;0,L3*(1+L23),0)</f>
        <v>0</v>
      </c>
      <c r="M24" s="220">
        <f t="shared" ref="M24" si="35">+IF(M23&lt;&gt;0,M3*(1+M23),0)</f>
        <v>0</v>
      </c>
      <c r="N24" s="220">
        <f t="shared" ref="N24" si="36">+IF(N23&lt;&gt;0,N3*(1+N23),0)</f>
        <v>0</v>
      </c>
      <c r="O24" s="220">
        <f t="shared" ref="O24" si="37">+IF(O23&lt;&gt;0,O3*(1+O23),0)</f>
        <v>0</v>
      </c>
      <c r="P24" s="220">
        <f t="shared" ref="P24" si="38">+IF(P23&lt;&gt;0,P3*(1+P23),0)</f>
        <v>0</v>
      </c>
      <c r="Q24" s="220">
        <f t="shared" ref="Q24" si="39">+IF(Q23&lt;&gt;0,Q3*(1+Q23),0)</f>
        <v>0</v>
      </c>
      <c r="R24" s="220">
        <f t="shared" ref="R24" si="40">+IF(R23&lt;&gt;0,R3*(1+R23),0)</f>
        <v>0</v>
      </c>
      <c r="S24" s="220">
        <f t="shared" ref="S24" si="41">+IF(S23&lt;&gt;0,S3*(1+S23),0)</f>
        <v>0</v>
      </c>
      <c r="T24" s="220">
        <f t="shared" ref="T24" si="42">+IF(T23&lt;&gt;0,T3*(1+T23),0)</f>
        <v>0</v>
      </c>
      <c r="U24" s="220">
        <f t="shared" ref="U24" si="43">+IF(U23&lt;&gt;0,U3*(1+U23),0)</f>
        <v>0</v>
      </c>
      <c r="V24" s="221">
        <f t="shared" ref="V24" si="44">+IF(V23&lt;&gt;0,V3*(1+V23),0)</f>
        <v>0</v>
      </c>
    </row>
    <row r="25" spans="1:22" ht="13.5" thickBot="1" x14ac:dyDescent="0.25">
      <c r="C25" s="237"/>
    </row>
    <row r="26" spans="1:22" ht="13.5" outlineLevel="1" thickBot="1" x14ac:dyDescent="0.25">
      <c r="A26" s="107" t="s">
        <v>32</v>
      </c>
      <c r="B26" s="122" t="s">
        <v>27</v>
      </c>
      <c r="C26" s="96">
        <v>1</v>
      </c>
      <c r="D26" s="104">
        <f>+C26+1</f>
        <v>2</v>
      </c>
      <c r="E26" s="104">
        <f t="shared" ref="E26" si="45">+D26+1</f>
        <v>3</v>
      </c>
      <c r="F26" s="104">
        <f t="shared" ref="F26" si="46">+E26+1</f>
        <v>4</v>
      </c>
      <c r="G26" s="104">
        <f t="shared" ref="G26" si="47">+F26+1</f>
        <v>5</v>
      </c>
      <c r="H26" s="104">
        <f t="shared" ref="H26" si="48">+G26+1</f>
        <v>6</v>
      </c>
      <c r="I26" s="104">
        <f t="shared" ref="I26" si="49">+H26+1</f>
        <v>7</v>
      </c>
      <c r="J26" s="104">
        <f t="shared" ref="J26" si="50">+I26+1</f>
        <v>8</v>
      </c>
      <c r="K26" s="104">
        <f t="shared" ref="K26" si="51">+J26+1</f>
        <v>9</v>
      </c>
      <c r="L26" s="104">
        <f t="shared" ref="L26" si="52">+K26+1</f>
        <v>10</v>
      </c>
      <c r="M26" s="104">
        <f t="shared" ref="M26" si="53">+L26+1</f>
        <v>11</v>
      </c>
      <c r="N26" s="104">
        <f t="shared" ref="N26" si="54">+M26+1</f>
        <v>12</v>
      </c>
      <c r="O26" s="104">
        <f t="shared" ref="O26" si="55">+N26+1</f>
        <v>13</v>
      </c>
      <c r="P26" s="104">
        <f t="shared" ref="P26" si="56">+O26+1</f>
        <v>14</v>
      </c>
      <c r="Q26" s="104">
        <f t="shared" ref="Q26" si="57">+P26+1</f>
        <v>15</v>
      </c>
      <c r="R26" s="104">
        <f t="shared" ref="R26" si="58">+Q26+1</f>
        <v>16</v>
      </c>
      <c r="S26" s="104">
        <f t="shared" ref="S26" si="59">+R26+1</f>
        <v>17</v>
      </c>
      <c r="T26" s="104">
        <f t="shared" ref="T26" si="60">+S26+1</f>
        <v>18</v>
      </c>
      <c r="U26" s="104">
        <f t="shared" ref="U26" si="61">+T26+1</f>
        <v>19</v>
      </c>
      <c r="V26" s="104">
        <f t="shared" ref="V26" si="62">+U26+1</f>
        <v>20</v>
      </c>
    </row>
    <row r="27" spans="1:22" ht="12.75" customHeight="1" outlineLevel="1" x14ac:dyDescent="0.2">
      <c r="A27" s="123" t="s">
        <v>0</v>
      </c>
      <c r="B27" s="124">
        <v>1500</v>
      </c>
      <c r="C27" s="110">
        <f>+'1500'!C17</f>
        <v>33.557333333333332</v>
      </c>
      <c r="D27" s="111">
        <f>+'1500'!D17</f>
        <v>67.426133333333325</v>
      </c>
      <c r="E27" s="111">
        <f>+'1500'!E17</f>
        <v>113.40202666666666</v>
      </c>
      <c r="F27" s="111">
        <f>+'1500'!F17</f>
        <v>162.17309866666665</v>
      </c>
      <c r="G27" s="111">
        <f>+'1500'!G17</f>
        <v>220.69838506666665</v>
      </c>
      <c r="H27" s="111">
        <f>+'1500'!H17</f>
        <v>296.26206207999996</v>
      </c>
      <c r="I27" s="111">
        <f>+'1500'!I17</f>
        <v>380.53847449599994</v>
      </c>
      <c r="J27" s="111">
        <f>+'1500'!J17</f>
        <v>481.67016939519993</v>
      </c>
      <c r="K27" s="111">
        <f>+'1500'!K17</f>
        <v>608.36153660757327</v>
      </c>
      <c r="L27" s="111">
        <f>+'1500'!L17</f>
        <v>753.99117726242116</v>
      </c>
      <c r="M27" s="111">
        <f>+'1500'!M17</f>
        <v>928.74674604823872</v>
      </c>
      <c r="N27" s="111">
        <f>+'1500'!N17</f>
        <v>1143.786761924553</v>
      </c>
      <c r="O27" s="111">
        <f>+'1500'!O17</f>
        <v>1395.4347809761302</v>
      </c>
      <c r="P27" s="111">
        <f>+'1500'!P17</f>
        <v>1697.4124038380228</v>
      </c>
      <c r="Q27" s="111">
        <f>+'1500'!Q17</f>
        <v>2065.1188846056275</v>
      </c>
      <c r="R27" s="111">
        <f>+'1500'!R17</f>
        <v>2499.9666615267529</v>
      </c>
      <c r="S27" s="111">
        <f>+'1500'!S17</f>
        <v>3021.7839938321035</v>
      </c>
      <c r="T27" s="111">
        <f>+'1500'!T17</f>
        <v>3653.2981259318576</v>
      </c>
      <c r="U27" s="111">
        <f>+'1500'!U17</f>
        <v>4404.7150844515618</v>
      </c>
      <c r="V27" s="112">
        <f>+'1500'!V17</f>
        <v>5306.4154346752075</v>
      </c>
    </row>
    <row r="28" spans="1:22" outlineLevel="1" x14ac:dyDescent="0.2">
      <c r="A28" s="125"/>
      <c r="B28" s="81">
        <v>1200</v>
      </c>
      <c r="C28" s="102">
        <f>+'1200'!C17</f>
        <v>23.074133333333332</v>
      </c>
      <c r="D28" s="85">
        <f>+'1200'!D17</f>
        <v>44.363093333333332</v>
      </c>
      <c r="E28" s="85">
        <f>+'1200'!E17</f>
        <v>75.243178666666665</v>
      </c>
      <c r="F28" s="85">
        <f>+'1200'!F17</f>
        <v>105.89928106666666</v>
      </c>
      <c r="G28" s="85">
        <f>+'1200'!G17</f>
        <v>142.68660394666665</v>
      </c>
      <c r="H28" s="85">
        <f>+'1200'!H17</f>
        <v>192.16472473599998</v>
      </c>
      <c r="I28" s="85">
        <f>+'1200'!I17</f>
        <v>245.13846968319996</v>
      </c>
      <c r="J28" s="85">
        <f>+'1200'!J17</f>
        <v>308.70696361983994</v>
      </c>
      <c r="K28" s="85">
        <f>+'1200'!K17</f>
        <v>390.32248967714122</v>
      </c>
      <c r="L28" s="85">
        <f>+'1200'!L17</f>
        <v>481.86112094590283</v>
      </c>
      <c r="M28" s="85">
        <f>+'1200'!M17</f>
        <v>591.70747846841675</v>
      </c>
      <c r="N28" s="85">
        <f>+'1200'!N17</f>
        <v>728.85644082876672</v>
      </c>
      <c r="O28" s="85">
        <f>+'1200'!O17</f>
        <v>887.03519566118666</v>
      </c>
      <c r="P28" s="85">
        <f>+'1200'!P17</f>
        <v>1076.8497014600907</v>
      </c>
      <c r="Q28" s="85">
        <f>+'1200'!Q17</f>
        <v>1309.9604417521089</v>
      </c>
      <c r="R28" s="85">
        <f>+'1200'!R17</f>
        <v>1583.2933301025305</v>
      </c>
      <c r="S28" s="85">
        <f>+'1200'!S17</f>
        <v>1911.2927961230366</v>
      </c>
      <c r="T28" s="85">
        <f>+'1200'!T17</f>
        <v>2310.2254886809769</v>
      </c>
      <c r="U28" s="85">
        <f>+'1200'!U17</f>
        <v>2782.5447197505055</v>
      </c>
      <c r="V28" s="114">
        <f>+'1200'!V17</f>
        <v>3349.3277970339395</v>
      </c>
    </row>
    <row r="29" spans="1:22" outlineLevel="1" x14ac:dyDescent="0.2">
      <c r="A29" s="125"/>
      <c r="B29" s="81">
        <v>900</v>
      </c>
      <c r="C29" s="102">
        <f>+'900'!C17</f>
        <v>19.598533333333332</v>
      </c>
      <c r="D29" s="85">
        <f>+'900'!D17</f>
        <v>37.016773333333333</v>
      </c>
      <c r="E29" s="85">
        <f>+'900'!E17</f>
        <v>63.001994666666661</v>
      </c>
      <c r="F29" s="85">
        <f>+'900'!F17</f>
        <v>88.084260266666661</v>
      </c>
      <c r="G29" s="85">
        <f>+'900'!G17</f>
        <v>118.18297898666665</v>
      </c>
      <c r="H29" s="85">
        <f>+'900'!H17</f>
        <v>159.38477478399997</v>
      </c>
      <c r="I29" s="85">
        <f>+'900'!I17</f>
        <v>202.72692974079996</v>
      </c>
      <c r="J29" s="85">
        <f>+'900'!J17</f>
        <v>254.73751568895995</v>
      </c>
      <c r="K29" s="85">
        <f>+'900'!K17</f>
        <v>322.23355216008525</v>
      </c>
      <c r="L29" s="85">
        <f>+'900'!L17</f>
        <v>397.12879592543561</v>
      </c>
      <c r="M29" s="85">
        <f>+'900'!M17</f>
        <v>487.00308844385609</v>
      </c>
      <c r="N29" s="85">
        <f>+'900'!N17</f>
        <v>599.93557279929394</v>
      </c>
      <c r="O29" s="85">
        <f>+'900'!O17</f>
        <v>729.35455402581943</v>
      </c>
      <c r="P29" s="85">
        <f>+'900'!P17</f>
        <v>884.65733149764992</v>
      </c>
      <c r="Q29" s="85">
        <f>+'900'!Q17</f>
        <v>1076.10399779718</v>
      </c>
      <c r="R29" s="85">
        <f>+'900'!R17</f>
        <v>1299.739997356616</v>
      </c>
      <c r="S29" s="85">
        <f>+'900'!S17</f>
        <v>1568.103196827939</v>
      </c>
      <c r="T29" s="85">
        <f>+'900'!T17</f>
        <v>1895.2223695268599</v>
      </c>
      <c r="U29" s="85">
        <f>+'900'!U17</f>
        <v>2281.6653767655653</v>
      </c>
      <c r="V29" s="114">
        <f>+'900'!V17</f>
        <v>2745.3969854520114</v>
      </c>
    </row>
    <row r="30" spans="1:22" ht="13.5" outlineLevel="1" thickBot="1" x14ac:dyDescent="0.25">
      <c r="A30" s="133"/>
      <c r="B30" s="134">
        <v>600</v>
      </c>
      <c r="C30" s="135">
        <f>+'600'!C17</f>
        <v>13.703733333333332</v>
      </c>
      <c r="D30" s="136">
        <f>+'600'!D17</f>
        <v>24.348213333333334</v>
      </c>
      <c r="E30" s="136">
        <f>+'600'!E17</f>
        <v>41.954922666666661</v>
      </c>
      <c r="F30" s="136">
        <f>+'600'!F17</f>
        <v>57.282973866666659</v>
      </c>
      <c r="G30" s="136">
        <f>+'600'!G17</f>
        <v>75.676635306666654</v>
      </c>
      <c r="H30" s="136">
        <f>+'600'!H17</f>
        <v>102.58236236799998</v>
      </c>
      <c r="I30" s="136">
        <f>+'600'!I17</f>
        <v>129.06923484159998</v>
      </c>
      <c r="J30" s="136">
        <f>+'600'!J17</f>
        <v>160.85348180991997</v>
      </c>
      <c r="K30" s="136">
        <f>+'600'!K17</f>
        <v>203.8279115052373</v>
      </c>
      <c r="L30" s="136">
        <f>+'600'!L17</f>
        <v>249.5972271396181</v>
      </c>
      <c r="M30" s="136">
        <f>+'600'!M17</f>
        <v>304.52040590087506</v>
      </c>
      <c r="N30" s="136">
        <f>+'600'!N17</f>
        <v>375.26155374771673</v>
      </c>
      <c r="O30" s="136">
        <f>+'600'!O17</f>
        <v>454.3509311639267</v>
      </c>
      <c r="P30" s="136">
        <f>+'600'!P17</f>
        <v>549.25818406337862</v>
      </c>
      <c r="Q30" s="136">
        <f>+'600'!Q17</f>
        <v>667.98022087605432</v>
      </c>
      <c r="R30" s="136">
        <f>+'600'!R17</f>
        <v>804.64666505126524</v>
      </c>
      <c r="S30" s="136">
        <f>+'600'!S17</f>
        <v>968.64639806151831</v>
      </c>
      <c r="T30" s="136">
        <f>+'600'!T17</f>
        <v>1170.2794110071552</v>
      </c>
      <c r="U30" s="136">
        <f>+'600'!U17</f>
        <v>1406.4390265419195</v>
      </c>
      <c r="V30" s="137">
        <f>+'600'!V17</f>
        <v>1689.8305651836367</v>
      </c>
    </row>
    <row r="31" spans="1:22" outlineLevel="1" x14ac:dyDescent="0.2">
      <c r="A31" s="138" t="s">
        <v>1</v>
      </c>
      <c r="B31" s="139">
        <v>1500</v>
      </c>
      <c r="C31" s="110">
        <f>+'1500'!C31</f>
        <v>-46.906000000000006</v>
      </c>
      <c r="D31" s="111">
        <f>+'1500'!D31</f>
        <v>-25.133200000000006</v>
      </c>
      <c r="E31" s="111">
        <f>+'1500'!E31</f>
        <v>0.99415999999999016</v>
      </c>
      <c r="F31" s="111">
        <f>+'1500'!F31</f>
        <v>32.346991999999986</v>
      </c>
      <c r="G31" s="111">
        <f>+'1500'!G31</f>
        <v>69.970390399999985</v>
      </c>
      <c r="H31" s="111">
        <f>+'1500'!H31</f>
        <v>115.11846847999998</v>
      </c>
      <c r="I31" s="111">
        <f>+'1500'!I31</f>
        <v>169.29616217599997</v>
      </c>
      <c r="J31" s="111">
        <f>+'1500'!J31</f>
        <v>169.25939461119995</v>
      </c>
      <c r="K31" s="111">
        <f>+'1500'!K31</f>
        <v>247.27527353343993</v>
      </c>
      <c r="L31" s="111">
        <f>+'1500'!L31</f>
        <v>340.89432824012789</v>
      </c>
      <c r="M31" s="111">
        <f>+'1500'!M31</f>
        <v>453.23719388815346</v>
      </c>
      <c r="N31" s="111">
        <f>+'1500'!N31</f>
        <v>588.04863266578411</v>
      </c>
      <c r="O31" s="111">
        <f>+'1500'!O31</f>
        <v>749.82235919894094</v>
      </c>
      <c r="P31" s="111">
        <f>+'1500'!P31</f>
        <v>943.95083103872912</v>
      </c>
      <c r="Q31" s="111">
        <f>+'1500'!Q31</f>
        <v>1111.8549972464748</v>
      </c>
      <c r="R31" s="111">
        <f>+'1500'!R31</f>
        <v>1391.3999966957697</v>
      </c>
      <c r="S31" s="111">
        <f>+'1500'!S31</f>
        <v>1726.8539960349235</v>
      </c>
      <c r="T31" s="111">
        <f>+'1500'!T31</f>
        <v>2129.3987952419084</v>
      </c>
      <c r="U31" s="111">
        <f>+'1500'!U31</f>
        <v>2612.4525542902902</v>
      </c>
      <c r="V31" s="112">
        <f>+'1500'!V31</f>
        <v>3192.117065148348</v>
      </c>
    </row>
    <row r="32" spans="1:22" outlineLevel="1" x14ac:dyDescent="0.2">
      <c r="A32" s="77"/>
      <c r="B32" s="82">
        <v>1200</v>
      </c>
      <c r="C32" s="102">
        <f>+'1200'!C31</f>
        <v>-41.500799999999998</v>
      </c>
      <c r="D32" s="85">
        <f>+'1200'!D31</f>
        <v>-26.501759999999997</v>
      </c>
      <c r="E32" s="85">
        <f>+'1200'!E31</f>
        <v>-8.5029119999999985</v>
      </c>
      <c r="F32" s="85">
        <f>+'1200'!F31</f>
        <v>13.095705599999999</v>
      </c>
      <c r="G32" s="85">
        <f>+'1200'!G31</f>
        <v>39.014046719999996</v>
      </c>
      <c r="H32" s="85">
        <f>+'1200'!H31</f>
        <v>70.116056063999991</v>
      </c>
      <c r="I32" s="85">
        <f>+'1200'!I31</f>
        <v>107.43846727679998</v>
      </c>
      <c r="J32" s="85">
        <f>+'1200'!J31</f>
        <v>98.22536073215997</v>
      </c>
      <c r="K32" s="85">
        <f>+'1200'!K31</f>
        <v>151.96963287859197</v>
      </c>
      <c r="L32" s="85">
        <f>+'1200'!L31</f>
        <v>216.46275945431034</v>
      </c>
      <c r="M32" s="85">
        <f>+'1200'!M31</f>
        <v>293.8545113451724</v>
      </c>
      <c r="N32" s="85">
        <f>+'1200'!N31</f>
        <v>386.72461361420687</v>
      </c>
      <c r="O32" s="85">
        <f>+'1200'!O31</f>
        <v>498.16873633704824</v>
      </c>
      <c r="P32" s="85">
        <f>+'1200'!P31</f>
        <v>631.90168360445784</v>
      </c>
      <c r="Q32" s="85">
        <f>+'1200'!Q31</f>
        <v>738.38122032534943</v>
      </c>
      <c r="R32" s="85">
        <f>+'1200'!R31</f>
        <v>930.95666439041929</v>
      </c>
      <c r="S32" s="85">
        <f>+'1200'!S31</f>
        <v>1162.0471972685032</v>
      </c>
      <c r="T32" s="85">
        <f>+'1200'!T31</f>
        <v>1439.3558367222038</v>
      </c>
      <c r="U32" s="85">
        <f>+'1200'!U31</f>
        <v>1772.1262040666445</v>
      </c>
      <c r="V32" s="114">
        <f>+'1200'!V31</f>
        <v>2171.4506448799734</v>
      </c>
    </row>
    <row r="33" spans="1:22" outlineLevel="1" x14ac:dyDescent="0.2">
      <c r="A33" s="77"/>
      <c r="B33" s="82">
        <v>900</v>
      </c>
      <c r="C33" s="102">
        <f>+'900'!C31</f>
        <v>-33.566800000000001</v>
      </c>
      <c r="D33" s="85">
        <f>+'900'!D31</f>
        <v>-20.98696</v>
      </c>
      <c r="E33" s="85">
        <f>+'900'!E31</f>
        <v>-5.8911519999999999</v>
      </c>
      <c r="F33" s="85">
        <f>+'900'!F31</f>
        <v>12.223817599999999</v>
      </c>
      <c r="G33" s="85">
        <f>+'900'!G31</f>
        <v>33.961781119999998</v>
      </c>
      <c r="H33" s="85">
        <f>+'900'!H31</f>
        <v>60.047337343999992</v>
      </c>
      <c r="I33" s="85">
        <f>+'900'!I31</f>
        <v>91.35000481279998</v>
      </c>
      <c r="J33" s="85">
        <f>+'900'!J31</f>
        <v>84.863205775359972</v>
      </c>
      <c r="K33" s="85">
        <f>+'900'!K31</f>
        <v>129.93904693043197</v>
      </c>
      <c r="L33" s="85">
        <f>+'900'!L31</f>
        <v>184.03005631651837</v>
      </c>
      <c r="M33" s="85">
        <f>+'900'!M31</f>
        <v>248.93926757982203</v>
      </c>
      <c r="N33" s="85">
        <f>+'900'!N31</f>
        <v>326.83032109578642</v>
      </c>
      <c r="O33" s="85">
        <f>+'900'!O31</f>
        <v>420.29958531494367</v>
      </c>
      <c r="P33" s="85">
        <f>+'900'!P31</f>
        <v>532.46270237793237</v>
      </c>
      <c r="Q33" s="85">
        <f>+'900'!Q31</f>
        <v>623.00844285351889</v>
      </c>
      <c r="R33" s="85">
        <f>+'900'!R31</f>
        <v>784.52333142422265</v>
      </c>
      <c r="S33" s="85">
        <f>+'900'!S31</f>
        <v>978.34119770906705</v>
      </c>
      <c r="T33" s="85">
        <f>+'900'!T31</f>
        <v>1210.9226372508804</v>
      </c>
      <c r="U33" s="85">
        <f>+'900'!U31</f>
        <v>1490.0203647010565</v>
      </c>
      <c r="V33" s="114">
        <f>+'900'!V31</f>
        <v>1824.9376376412677</v>
      </c>
    </row>
    <row r="34" spans="1:22" ht="13.5" outlineLevel="1" thickBot="1" x14ac:dyDescent="0.25">
      <c r="A34" s="140"/>
      <c r="B34" s="141">
        <v>600</v>
      </c>
      <c r="C34" s="135">
        <f>+'600'!C31</f>
        <v>-29.275599999999997</v>
      </c>
      <c r="D34" s="136">
        <f>+'600'!D31</f>
        <v>-21.050319999999999</v>
      </c>
      <c r="E34" s="136">
        <f>+'600'!E31</f>
        <v>-11.179983999999999</v>
      </c>
      <c r="F34" s="136">
        <f>+'600'!F31</f>
        <v>0.66441919999999932</v>
      </c>
      <c r="G34" s="136">
        <f>+'600'!G31</f>
        <v>14.877703039999998</v>
      </c>
      <c r="H34" s="136">
        <f>+'600'!H31</f>
        <v>31.933643647999993</v>
      </c>
      <c r="I34" s="136">
        <f>+'600'!I31</f>
        <v>52.400772377599992</v>
      </c>
      <c r="J34" s="136">
        <f>+'600'!J31</f>
        <v>40.83132685311999</v>
      </c>
      <c r="K34" s="136">
        <f>+'600'!K31</f>
        <v>70.30399222374399</v>
      </c>
      <c r="L34" s="136">
        <f>+'600'!L31</f>
        <v>105.67119066849278</v>
      </c>
      <c r="M34" s="136">
        <f>+'600'!M31</f>
        <v>148.11182880219133</v>
      </c>
      <c r="N34" s="136">
        <f>+'600'!N31</f>
        <v>199.04059456262956</v>
      </c>
      <c r="O34" s="136">
        <f>+'600'!O31</f>
        <v>260.15511347515547</v>
      </c>
      <c r="P34" s="136">
        <f>+'600'!P31</f>
        <v>333.49253617018655</v>
      </c>
      <c r="Q34" s="136">
        <f>+'600'!Q31</f>
        <v>385.36744340422388</v>
      </c>
      <c r="R34" s="136">
        <f>+'600'!R31</f>
        <v>490.97333208506865</v>
      </c>
      <c r="S34" s="136">
        <f>+'600'!S31</f>
        <v>617.70039850208241</v>
      </c>
      <c r="T34" s="136">
        <f>+'600'!T31</f>
        <v>769.77287820249876</v>
      </c>
      <c r="U34" s="136">
        <f>+'600'!U31</f>
        <v>952.2598538429985</v>
      </c>
      <c r="V34" s="137">
        <f>+'600'!V31</f>
        <v>1171.2442246115982</v>
      </c>
    </row>
    <row r="35" spans="1:22" outlineLevel="1" x14ac:dyDescent="0.2">
      <c r="A35" s="108" t="s">
        <v>2</v>
      </c>
      <c r="B35" s="109">
        <v>1500</v>
      </c>
      <c r="C35" s="110">
        <f>+'1500'!C43</f>
        <v>44.929333333333339</v>
      </c>
      <c r="D35" s="111">
        <f>+'1500'!D43</f>
        <v>59.444533333333339</v>
      </c>
      <c r="E35" s="111">
        <f>+'1500'!E43</f>
        <v>76.862773333333337</v>
      </c>
      <c r="F35" s="111">
        <f>+'1500'!F43</f>
        <v>97.764661333333336</v>
      </c>
      <c r="G35" s="111">
        <f>+'1500'!G43</f>
        <v>122.84692693333334</v>
      </c>
      <c r="H35" s="111">
        <f>+'1500'!H43</f>
        <v>152.94564565333332</v>
      </c>
      <c r="I35" s="111">
        <f>+'1500'!I43</f>
        <v>189.06410811733332</v>
      </c>
      <c r="J35" s="111">
        <f>+'1500'!J43</f>
        <v>232.40626307413331</v>
      </c>
      <c r="K35" s="111">
        <f>+'1500'!K43</f>
        <v>284.41684902229332</v>
      </c>
      <c r="L35" s="111">
        <f>+'1500'!L43</f>
        <v>346.82955216008531</v>
      </c>
      <c r="M35" s="111">
        <f>+'1500'!M43</f>
        <v>421.72479592543567</v>
      </c>
      <c r="N35" s="111">
        <f>+'1500'!N43</f>
        <v>511.59908844385609</v>
      </c>
      <c r="O35" s="111">
        <f>+'1500'!O43</f>
        <v>619.44823946596057</v>
      </c>
      <c r="P35" s="111">
        <f>+'1500'!P43</f>
        <v>748.86722069248594</v>
      </c>
      <c r="Q35" s="111">
        <f>+'1500'!Q43</f>
        <v>904.16999816431644</v>
      </c>
      <c r="R35" s="111">
        <f>+'1500'!R43</f>
        <v>1090.533331130513</v>
      </c>
      <c r="S35" s="111">
        <f>+'1500'!S43</f>
        <v>1314.169330689949</v>
      </c>
      <c r="T35" s="111">
        <f>+'1500'!T43</f>
        <v>1582.532530161272</v>
      </c>
      <c r="U35" s="111">
        <f>+'1500'!U43</f>
        <v>1904.5683695268597</v>
      </c>
      <c r="V35" s="112">
        <f>+'1500'!V43</f>
        <v>2291.0113767655648</v>
      </c>
    </row>
    <row r="36" spans="1:22" outlineLevel="1" x14ac:dyDescent="0.2">
      <c r="A36" s="113"/>
      <c r="B36" s="83">
        <v>1200</v>
      </c>
      <c r="C36" s="102">
        <f>+'1200'!C43</f>
        <v>35.590933333333332</v>
      </c>
      <c r="D36" s="85">
        <f>+'1200'!D43</f>
        <v>44.300053333333331</v>
      </c>
      <c r="E36" s="85">
        <f>+'1200'!E43</f>
        <v>54.750997333333331</v>
      </c>
      <c r="F36" s="85">
        <f>+'1200'!F43</f>
        <v>67.29213013333333</v>
      </c>
      <c r="G36" s="85">
        <f>+'1200'!G43</f>
        <v>82.341489493333327</v>
      </c>
      <c r="H36" s="85">
        <f>+'1200'!H43</f>
        <v>100.40072072533331</v>
      </c>
      <c r="I36" s="85">
        <f>+'1200'!I43</f>
        <v>122.07179820373331</v>
      </c>
      <c r="J36" s="85">
        <f>+'1200'!J43</f>
        <v>148.07709117781332</v>
      </c>
      <c r="K36" s="85">
        <f>+'1200'!K43</f>
        <v>179.28344274670931</v>
      </c>
      <c r="L36" s="85">
        <f>+'1200'!L43</f>
        <v>216.73106462938449</v>
      </c>
      <c r="M36" s="85">
        <f>+'1200'!M43</f>
        <v>261.66821088859473</v>
      </c>
      <c r="N36" s="85">
        <f>+'1200'!N43</f>
        <v>315.59278639964703</v>
      </c>
      <c r="O36" s="85">
        <f>+'1200'!O43</f>
        <v>380.30227701290971</v>
      </c>
      <c r="P36" s="85">
        <f>+'1200'!P43</f>
        <v>457.95366574882496</v>
      </c>
      <c r="Q36" s="85">
        <f>+'1200'!Q43</f>
        <v>551.13533223192326</v>
      </c>
      <c r="R36" s="85">
        <f>+'1200'!R43</f>
        <v>662.95333201164124</v>
      </c>
      <c r="S36" s="85">
        <f>+'1200'!S43</f>
        <v>797.13493174730274</v>
      </c>
      <c r="T36" s="85">
        <f>+'1200'!T43</f>
        <v>958.15285143009658</v>
      </c>
      <c r="U36" s="85">
        <f>+'1200'!U43</f>
        <v>1151.3743550494492</v>
      </c>
      <c r="V36" s="114">
        <f>+'1200'!V43</f>
        <v>1383.2401593926722</v>
      </c>
    </row>
    <row r="37" spans="1:22" outlineLevel="1" x14ac:dyDescent="0.2">
      <c r="A37" s="113"/>
      <c r="B37" s="83">
        <v>900</v>
      </c>
      <c r="C37" s="102">
        <f>+'900'!C43</f>
        <v>5.6448</v>
      </c>
      <c r="D37" s="85">
        <f>+'900'!D43</f>
        <v>12.418559999999999</v>
      </c>
      <c r="E37" s="85">
        <f>+'900'!E43</f>
        <v>20.547072</v>
      </c>
      <c r="F37" s="85">
        <f>+'900'!F43</f>
        <v>30.301286399999999</v>
      </c>
      <c r="G37" s="85">
        <f>+'900'!G43</f>
        <v>42.006343679999993</v>
      </c>
      <c r="H37" s="85">
        <f>+'900'!H43</f>
        <v>56.052412415999989</v>
      </c>
      <c r="I37" s="85">
        <f>+'900'!I43</f>
        <v>72.907694899199981</v>
      </c>
      <c r="J37" s="85">
        <f>+'900'!J43</f>
        <v>93.134033879039976</v>
      </c>
      <c r="K37" s="85">
        <f>+'900'!K43</f>
        <v>117.40564065484797</v>
      </c>
      <c r="L37" s="85">
        <f>+'900'!L43</f>
        <v>146.53156878581757</v>
      </c>
      <c r="M37" s="85">
        <f>+'900'!M43</f>
        <v>181.48268254298108</v>
      </c>
      <c r="N37" s="85">
        <f>+'900'!N43</f>
        <v>223.42401905157729</v>
      </c>
      <c r="O37" s="85">
        <f>+'900'!O43</f>
        <v>273.75362286189272</v>
      </c>
      <c r="P37" s="85">
        <f>+'900'!P43</f>
        <v>334.14914743427124</v>
      </c>
      <c r="Q37" s="85">
        <f>+'900'!Q43</f>
        <v>406.62377692112545</v>
      </c>
      <c r="R37" s="85">
        <f>+'900'!R43</f>
        <v>493.59333230535054</v>
      </c>
      <c r="S37" s="85">
        <f>+'900'!S43</f>
        <v>597.95679876642066</v>
      </c>
      <c r="T37" s="85">
        <f>+'900'!T43</f>
        <v>723.1929585197048</v>
      </c>
      <c r="U37" s="85">
        <f>+'900'!U43</f>
        <v>873.4763502236458</v>
      </c>
      <c r="V37" s="114">
        <f>+'900'!V43</f>
        <v>1053.8164202683749</v>
      </c>
    </row>
    <row r="38" spans="1:22" ht="13.5" outlineLevel="1" thickBot="1" x14ac:dyDescent="0.25">
      <c r="A38" s="142"/>
      <c r="B38" s="143">
        <v>600</v>
      </c>
      <c r="C38" s="135">
        <f>+'600'!C43</f>
        <v>4.032</v>
      </c>
      <c r="D38" s="136">
        <f>+'600'!D43</f>
        <v>8.8704000000000001</v>
      </c>
      <c r="E38" s="136">
        <f>+'600'!E43</f>
        <v>14.67648</v>
      </c>
      <c r="F38" s="136">
        <f>+'600'!F43</f>
        <v>21.643775999999999</v>
      </c>
      <c r="G38" s="136">
        <f>+'600'!G43</f>
        <v>30.004531199999995</v>
      </c>
      <c r="H38" s="136">
        <f>+'600'!H43</f>
        <v>40.037437439999991</v>
      </c>
      <c r="I38" s="136">
        <f>+'600'!I43</f>
        <v>52.07692492799999</v>
      </c>
      <c r="J38" s="136">
        <f>+'600'!J43</f>
        <v>66.524309913599993</v>
      </c>
      <c r="K38" s="136">
        <f>+'600'!K43</f>
        <v>83.861171896319988</v>
      </c>
      <c r="L38" s="136">
        <f>+'600'!L43</f>
        <v>104.66540627558399</v>
      </c>
      <c r="M38" s="136">
        <f>+'600'!M43</f>
        <v>129.63048753070078</v>
      </c>
      <c r="N38" s="136">
        <f>+'600'!N43</f>
        <v>159.58858503684093</v>
      </c>
      <c r="O38" s="136">
        <f>+'600'!O43</f>
        <v>195.5383020442091</v>
      </c>
      <c r="P38" s="136">
        <f>+'600'!P43</f>
        <v>238.67796245305092</v>
      </c>
      <c r="Q38" s="136">
        <f>+'600'!Q43</f>
        <v>290.44555494366108</v>
      </c>
      <c r="R38" s="136">
        <f>+'600'!R43</f>
        <v>352.56666593239328</v>
      </c>
      <c r="S38" s="136">
        <f>+'600'!S43</f>
        <v>427.11199911887195</v>
      </c>
      <c r="T38" s="136">
        <f>+'600'!T43</f>
        <v>516.56639894264629</v>
      </c>
      <c r="U38" s="136">
        <f>+'600'!U43</f>
        <v>623.91167873117547</v>
      </c>
      <c r="V38" s="137">
        <f>+'600'!V43</f>
        <v>752.72601447741056</v>
      </c>
    </row>
  </sheetData>
  <sheetProtection password="8469" sheet="1" objects="1" scenarios="1" selectLockedCells="1"/>
  <conditionalFormatting sqref="C18:V18">
    <cfRule type="cellIs" dxfId="118" priority="4" operator="greaterThanOrEqual">
      <formula>0</formula>
    </cfRule>
    <cfRule type="cellIs" dxfId="117" priority="5" operator="lessThan">
      <formula>0</formula>
    </cfRule>
  </conditionalFormatting>
  <conditionalFormatting sqref="B24:V24">
    <cfRule type="expression" dxfId="116" priority="1">
      <formula>+IF(B24&gt;0,1,0)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showGridLines="0" zoomScale="80" zoomScaleNormal="80" workbookViewId="0">
      <pane xSplit="2" ySplit="5" topLeftCell="C6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baseColWidth="10" defaultColWidth="11.5703125" defaultRowHeight="12.75" outlineLevelRow="1" outlineLevelCol="1" x14ac:dyDescent="0.2"/>
  <cols>
    <col min="1" max="1" width="22.7109375" style="4" customWidth="1"/>
    <col min="2" max="2" width="11.5703125" style="4" bestFit="1" customWidth="1"/>
    <col min="3" max="12" width="12.7109375" style="4" customWidth="1"/>
    <col min="13" max="22" width="12.7109375" style="4" customWidth="1" outlineLevel="1"/>
    <col min="23" max="23" width="6.7109375" style="1" customWidth="1"/>
    <col min="24" max="16384" width="11.5703125" style="4"/>
  </cols>
  <sheetData>
    <row r="1" spans="1:23" ht="30" x14ac:dyDescent="0.2">
      <c r="A1" s="2" t="s">
        <v>18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</row>
    <row r="2" spans="1:23" s="5" customFormat="1" ht="7.5" thickBot="1" x14ac:dyDescent="0.25">
      <c r="A2" s="5" t="str">
        <f ca="1">+CELL("dateiname")</f>
        <v>X:\Projekte\WERK\LED\[CHCT-FE_profiLED_AMO-Rechner_Leuchtstoffroehre_T8T5-LED_20150828.xlsx]Basics</v>
      </c>
    </row>
    <row r="3" spans="1:23" ht="16.5" thickBot="1" x14ac:dyDescent="0.25">
      <c r="A3" s="6" t="s">
        <v>19</v>
      </c>
      <c r="B3" s="7">
        <v>1500</v>
      </c>
      <c r="C3" s="8">
        <v>1</v>
      </c>
      <c r="D3" s="9">
        <f>+C3+1</f>
        <v>2</v>
      </c>
      <c r="E3" s="9">
        <f t="shared" ref="E3:V3" si="0">+D3+1</f>
        <v>3</v>
      </c>
      <c r="F3" s="9">
        <f t="shared" si="0"/>
        <v>4</v>
      </c>
      <c r="G3" s="9">
        <f t="shared" si="0"/>
        <v>5</v>
      </c>
      <c r="H3" s="9">
        <f t="shared" si="0"/>
        <v>6</v>
      </c>
      <c r="I3" s="9">
        <f t="shared" si="0"/>
        <v>7</v>
      </c>
      <c r="J3" s="9">
        <f t="shared" si="0"/>
        <v>8</v>
      </c>
      <c r="K3" s="9">
        <f t="shared" si="0"/>
        <v>9</v>
      </c>
      <c r="L3" s="9">
        <f t="shared" si="0"/>
        <v>10</v>
      </c>
      <c r="M3" s="9">
        <f t="shared" si="0"/>
        <v>11</v>
      </c>
      <c r="N3" s="9">
        <f t="shared" si="0"/>
        <v>12</v>
      </c>
      <c r="O3" s="9">
        <f t="shared" si="0"/>
        <v>13</v>
      </c>
      <c r="P3" s="9">
        <f t="shared" si="0"/>
        <v>14</v>
      </c>
      <c r="Q3" s="9">
        <f t="shared" si="0"/>
        <v>15</v>
      </c>
      <c r="R3" s="9">
        <f t="shared" si="0"/>
        <v>16</v>
      </c>
      <c r="S3" s="9">
        <f t="shared" si="0"/>
        <v>17</v>
      </c>
      <c r="T3" s="9">
        <f t="shared" si="0"/>
        <v>18</v>
      </c>
      <c r="U3" s="9">
        <f t="shared" si="0"/>
        <v>19</v>
      </c>
      <c r="V3" s="10">
        <f t="shared" si="0"/>
        <v>20</v>
      </c>
      <c r="W3" s="4"/>
    </row>
    <row r="4" spans="1:23" ht="15.75" x14ac:dyDescent="0.2">
      <c r="A4" s="11" t="s">
        <v>11</v>
      </c>
      <c r="B4" s="12"/>
      <c r="C4" s="13">
        <f t="shared" ref="C4:V4" si="1">C17-C43</f>
        <v>-11.372000000000007</v>
      </c>
      <c r="D4" s="13">
        <f t="shared" si="1"/>
        <v>7.981599999999986</v>
      </c>
      <c r="E4" s="13">
        <f t="shared" si="1"/>
        <v>36.53925333333332</v>
      </c>
      <c r="F4" s="13">
        <f t="shared" si="1"/>
        <v>64.40843733333331</v>
      </c>
      <c r="G4" s="13">
        <f t="shared" si="1"/>
        <v>97.85145813333331</v>
      </c>
      <c r="H4" s="13">
        <f t="shared" si="1"/>
        <v>143.31641642666665</v>
      </c>
      <c r="I4" s="13">
        <f t="shared" si="1"/>
        <v>191.47436637866662</v>
      </c>
      <c r="J4" s="13">
        <f t="shared" si="1"/>
        <v>249.26390632106663</v>
      </c>
      <c r="K4" s="13">
        <f t="shared" si="1"/>
        <v>323.94468758527995</v>
      </c>
      <c r="L4" s="13">
        <f t="shared" si="1"/>
        <v>407.16162510233585</v>
      </c>
      <c r="M4" s="13">
        <f t="shared" si="1"/>
        <v>507.02195012280305</v>
      </c>
      <c r="N4" s="13">
        <f t="shared" si="1"/>
        <v>632.18767348069696</v>
      </c>
      <c r="O4" s="13">
        <f t="shared" si="1"/>
        <v>775.98654151016967</v>
      </c>
      <c r="P4" s="13">
        <f t="shared" si="1"/>
        <v>948.54518314553684</v>
      </c>
      <c r="Q4" s="13">
        <f t="shared" si="1"/>
        <v>1160.9488864413111</v>
      </c>
      <c r="R4" s="13">
        <f t="shared" si="1"/>
        <v>1409.4333303962399</v>
      </c>
      <c r="S4" s="13">
        <f t="shared" si="1"/>
        <v>1707.6146631421545</v>
      </c>
      <c r="T4" s="13">
        <f t="shared" si="1"/>
        <v>2070.7655957705856</v>
      </c>
      <c r="U4" s="13">
        <f t="shared" si="1"/>
        <v>2500.1467149247019</v>
      </c>
      <c r="V4" s="14">
        <f t="shared" si="1"/>
        <v>3015.4040579096427</v>
      </c>
      <c r="W4" s="4"/>
    </row>
    <row r="5" spans="1:23" ht="16.5" thickBot="1" x14ac:dyDescent="0.25">
      <c r="A5" s="15" t="s">
        <v>12</v>
      </c>
      <c r="B5" s="16"/>
      <c r="C5" s="17">
        <f t="shared" ref="C5:V5" si="2">C31-C43</f>
        <v>-91.835333333333352</v>
      </c>
      <c r="D5" s="17">
        <f t="shared" si="2"/>
        <v>-84.577733333333342</v>
      </c>
      <c r="E5" s="17">
        <f t="shared" si="2"/>
        <v>-75.868613333333343</v>
      </c>
      <c r="F5" s="17">
        <f t="shared" si="2"/>
        <v>-65.41766933333335</v>
      </c>
      <c r="G5" s="17">
        <f t="shared" si="2"/>
        <v>-52.876536533333351</v>
      </c>
      <c r="H5" s="17">
        <f t="shared" si="2"/>
        <v>-37.82717717333334</v>
      </c>
      <c r="I5" s="17">
        <f t="shared" si="2"/>
        <v>-19.767945941333352</v>
      </c>
      <c r="J5" s="17">
        <f t="shared" si="2"/>
        <v>-63.146868462933355</v>
      </c>
      <c r="K5" s="17">
        <f t="shared" si="2"/>
        <v>-37.141575488853391</v>
      </c>
      <c r="L5" s="17">
        <f t="shared" si="2"/>
        <v>-5.9352239199574228</v>
      </c>
      <c r="M5" s="17">
        <f t="shared" si="2"/>
        <v>31.512397962717785</v>
      </c>
      <c r="N5" s="17">
        <f t="shared" si="2"/>
        <v>76.449544221928022</v>
      </c>
      <c r="O5" s="17">
        <f t="shared" si="2"/>
        <v>130.37411973298038</v>
      </c>
      <c r="P5" s="17">
        <f t="shared" si="2"/>
        <v>195.08361034624318</v>
      </c>
      <c r="Q5" s="17">
        <f t="shared" si="2"/>
        <v>207.68499908215836</v>
      </c>
      <c r="R5" s="17">
        <f t="shared" si="2"/>
        <v>300.86666556525665</v>
      </c>
      <c r="S5" s="17">
        <f t="shared" si="2"/>
        <v>412.68466534497452</v>
      </c>
      <c r="T5" s="17">
        <f t="shared" si="2"/>
        <v>546.86626508063637</v>
      </c>
      <c r="U5" s="17">
        <f t="shared" si="2"/>
        <v>707.88418476343054</v>
      </c>
      <c r="V5" s="18">
        <f t="shared" si="2"/>
        <v>901.10568838278323</v>
      </c>
      <c r="W5" s="4"/>
    </row>
    <row r="6" spans="1:23" ht="13.5" thickBot="1" x14ac:dyDescent="0.25">
      <c r="W6" s="4"/>
    </row>
    <row r="7" spans="1:23" ht="16.5" thickBot="1" x14ac:dyDescent="0.25">
      <c r="A7" s="19" t="s">
        <v>0</v>
      </c>
      <c r="B7" s="20"/>
      <c r="C7" s="8">
        <v>1</v>
      </c>
      <c r="D7" s="9">
        <f>+C7+1</f>
        <v>2</v>
      </c>
      <c r="E7" s="9">
        <f t="shared" ref="E7:V7" si="3">+D7+1</f>
        <v>3</v>
      </c>
      <c r="F7" s="9">
        <f t="shared" si="3"/>
        <v>4</v>
      </c>
      <c r="G7" s="9">
        <f t="shared" si="3"/>
        <v>5</v>
      </c>
      <c r="H7" s="9">
        <f t="shared" si="3"/>
        <v>6</v>
      </c>
      <c r="I7" s="9">
        <f t="shared" si="3"/>
        <v>7</v>
      </c>
      <c r="J7" s="9">
        <f t="shared" si="3"/>
        <v>8</v>
      </c>
      <c r="K7" s="9">
        <f t="shared" si="3"/>
        <v>9</v>
      </c>
      <c r="L7" s="9">
        <f t="shared" si="3"/>
        <v>10</v>
      </c>
      <c r="M7" s="9">
        <f t="shared" si="3"/>
        <v>11</v>
      </c>
      <c r="N7" s="9">
        <f t="shared" si="3"/>
        <v>12</v>
      </c>
      <c r="O7" s="9">
        <f t="shared" si="3"/>
        <v>13</v>
      </c>
      <c r="P7" s="9">
        <f t="shared" si="3"/>
        <v>14</v>
      </c>
      <c r="Q7" s="9">
        <f t="shared" si="3"/>
        <v>15</v>
      </c>
      <c r="R7" s="9">
        <f t="shared" si="3"/>
        <v>16</v>
      </c>
      <c r="S7" s="9">
        <f t="shared" si="3"/>
        <v>17</v>
      </c>
      <c r="T7" s="9">
        <f t="shared" si="3"/>
        <v>18</v>
      </c>
      <c r="U7" s="9">
        <f t="shared" si="3"/>
        <v>19</v>
      </c>
      <c r="V7" s="10">
        <f t="shared" si="3"/>
        <v>20</v>
      </c>
      <c r="W7" s="4"/>
    </row>
    <row r="8" spans="1:23" outlineLevel="1" x14ac:dyDescent="0.2">
      <c r="A8" s="21" t="s">
        <v>3</v>
      </c>
      <c r="B8" s="22">
        <f>+Basics!H39</f>
        <v>70</v>
      </c>
      <c r="C8" s="23">
        <f>$B8</f>
        <v>70</v>
      </c>
      <c r="D8" s="24">
        <f>$B8</f>
        <v>70</v>
      </c>
      <c r="E8" s="24">
        <f t="shared" ref="D8:V9" si="4">$B8</f>
        <v>70</v>
      </c>
      <c r="F8" s="24">
        <f t="shared" si="4"/>
        <v>70</v>
      </c>
      <c r="G8" s="24">
        <f t="shared" si="4"/>
        <v>70</v>
      </c>
      <c r="H8" s="24">
        <f t="shared" si="4"/>
        <v>70</v>
      </c>
      <c r="I8" s="24">
        <f t="shared" si="4"/>
        <v>70</v>
      </c>
      <c r="J8" s="24">
        <f t="shared" si="4"/>
        <v>70</v>
      </c>
      <c r="K8" s="24">
        <f t="shared" si="4"/>
        <v>70</v>
      </c>
      <c r="L8" s="24">
        <f t="shared" si="4"/>
        <v>70</v>
      </c>
      <c r="M8" s="24">
        <f t="shared" si="4"/>
        <v>70</v>
      </c>
      <c r="N8" s="24">
        <f t="shared" si="4"/>
        <v>70</v>
      </c>
      <c r="O8" s="24">
        <f t="shared" si="4"/>
        <v>70</v>
      </c>
      <c r="P8" s="24">
        <f t="shared" si="4"/>
        <v>70</v>
      </c>
      <c r="Q8" s="24">
        <f t="shared" si="4"/>
        <v>70</v>
      </c>
      <c r="R8" s="24">
        <f t="shared" si="4"/>
        <v>70</v>
      </c>
      <c r="S8" s="24">
        <f t="shared" si="4"/>
        <v>70</v>
      </c>
      <c r="T8" s="24">
        <f t="shared" si="4"/>
        <v>70</v>
      </c>
      <c r="U8" s="24">
        <f t="shared" si="4"/>
        <v>70</v>
      </c>
      <c r="V8" s="25">
        <f t="shared" si="4"/>
        <v>70</v>
      </c>
      <c r="W8" s="4"/>
    </row>
    <row r="9" spans="1:23" outlineLevel="1" x14ac:dyDescent="0.2">
      <c r="A9" s="21" t="s">
        <v>4</v>
      </c>
      <c r="B9" s="26">
        <f>Basics!D6</f>
        <v>2016</v>
      </c>
      <c r="C9" s="27">
        <f>$B$9</f>
        <v>2016</v>
      </c>
      <c r="D9" s="28">
        <f t="shared" si="4"/>
        <v>2016</v>
      </c>
      <c r="E9" s="28">
        <f t="shared" si="4"/>
        <v>2016</v>
      </c>
      <c r="F9" s="28">
        <f t="shared" si="4"/>
        <v>2016</v>
      </c>
      <c r="G9" s="28">
        <f t="shared" si="4"/>
        <v>2016</v>
      </c>
      <c r="H9" s="28">
        <f t="shared" si="4"/>
        <v>2016</v>
      </c>
      <c r="I9" s="28">
        <f t="shared" si="4"/>
        <v>2016</v>
      </c>
      <c r="J9" s="28">
        <f t="shared" si="4"/>
        <v>2016</v>
      </c>
      <c r="K9" s="28">
        <f t="shared" si="4"/>
        <v>2016</v>
      </c>
      <c r="L9" s="28">
        <f t="shared" si="4"/>
        <v>2016</v>
      </c>
      <c r="M9" s="28">
        <f t="shared" si="4"/>
        <v>2016</v>
      </c>
      <c r="N9" s="28">
        <f t="shared" si="4"/>
        <v>2016</v>
      </c>
      <c r="O9" s="28">
        <f t="shared" si="4"/>
        <v>2016</v>
      </c>
      <c r="P9" s="28">
        <f t="shared" si="4"/>
        <v>2016</v>
      </c>
      <c r="Q9" s="28">
        <f t="shared" si="4"/>
        <v>2016</v>
      </c>
      <c r="R9" s="28">
        <f t="shared" si="4"/>
        <v>2016</v>
      </c>
      <c r="S9" s="28">
        <f t="shared" si="4"/>
        <v>2016</v>
      </c>
      <c r="T9" s="28">
        <f t="shared" si="4"/>
        <v>2016</v>
      </c>
      <c r="U9" s="28">
        <f t="shared" si="4"/>
        <v>2016</v>
      </c>
      <c r="V9" s="29">
        <f t="shared" si="4"/>
        <v>2016</v>
      </c>
      <c r="W9" s="4"/>
    </row>
    <row r="10" spans="1:23" outlineLevel="1" x14ac:dyDescent="0.2">
      <c r="A10" s="183" t="s">
        <v>48</v>
      </c>
      <c r="B10" s="26"/>
      <c r="C10" s="27">
        <f>+C9</f>
        <v>2016</v>
      </c>
      <c r="D10" s="28">
        <f>+D9+C10</f>
        <v>4032</v>
      </c>
      <c r="E10" s="28">
        <f t="shared" ref="E10" si="5">+E9+D10</f>
        <v>6048</v>
      </c>
      <c r="F10" s="28">
        <f t="shared" ref="F10" si="6">+F9+E10</f>
        <v>8064</v>
      </c>
      <c r="G10" s="28">
        <f t="shared" ref="G10" si="7">+G9+F10</f>
        <v>10080</v>
      </c>
      <c r="H10" s="28">
        <f t="shared" ref="H10" si="8">+H9+G10</f>
        <v>12096</v>
      </c>
      <c r="I10" s="28">
        <f t="shared" ref="I10" si="9">+I9+H10</f>
        <v>14112</v>
      </c>
      <c r="J10" s="28">
        <f t="shared" ref="J10" si="10">+J9+I10</f>
        <v>16128</v>
      </c>
      <c r="K10" s="28">
        <f t="shared" ref="K10" si="11">+K9+J10</f>
        <v>18144</v>
      </c>
      <c r="L10" s="28">
        <f t="shared" ref="L10" si="12">+L9+K10</f>
        <v>20160</v>
      </c>
      <c r="M10" s="28">
        <f t="shared" ref="M10" si="13">+M9+L10</f>
        <v>22176</v>
      </c>
      <c r="N10" s="28">
        <f t="shared" ref="N10" si="14">+N9+M10</f>
        <v>24192</v>
      </c>
      <c r="O10" s="28">
        <f t="shared" ref="O10" si="15">+O9+N10</f>
        <v>26208</v>
      </c>
      <c r="P10" s="28">
        <f t="shared" ref="P10" si="16">+P9+O10</f>
        <v>28224</v>
      </c>
      <c r="Q10" s="28">
        <f t="shared" ref="Q10" si="17">+Q9+P10</f>
        <v>30240</v>
      </c>
      <c r="R10" s="28">
        <f t="shared" ref="R10" si="18">+R9+Q10</f>
        <v>32256</v>
      </c>
      <c r="S10" s="28">
        <f t="shared" ref="S10" si="19">+S9+R10</f>
        <v>34272</v>
      </c>
      <c r="T10" s="28">
        <f t="shared" ref="T10" si="20">+T9+S10</f>
        <v>36288</v>
      </c>
      <c r="U10" s="28">
        <f t="shared" ref="U10" si="21">+U9+T10</f>
        <v>38304</v>
      </c>
      <c r="V10" s="29">
        <f t="shared" ref="V10" si="22">+V9+U10</f>
        <v>40320</v>
      </c>
      <c r="W10" s="4"/>
    </row>
    <row r="11" spans="1:23" s="35" customFormat="1" outlineLevel="1" x14ac:dyDescent="0.2">
      <c r="A11" s="30" t="s">
        <v>5</v>
      </c>
      <c r="B11" s="31">
        <f>Basics!D9</f>
        <v>0.2</v>
      </c>
      <c r="C11" s="32">
        <f>B11</f>
        <v>0.2</v>
      </c>
      <c r="D11" s="33">
        <f>+C11*(1+$B12)</f>
        <v>0.24</v>
      </c>
      <c r="E11" s="33">
        <f t="shared" ref="E11:V11" si="23">+D11*(1+$B12)</f>
        <v>0.28799999999999998</v>
      </c>
      <c r="F11" s="33">
        <f t="shared" si="23"/>
        <v>0.34559999999999996</v>
      </c>
      <c r="G11" s="33">
        <f t="shared" si="23"/>
        <v>0.41471999999999992</v>
      </c>
      <c r="H11" s="33">
        <f t="shared" si="23"/>
        <v>0.49766399999999988</v>
      </c>
      <c r="I11" s="33">
        <f t="shared" si="23"/>
        <v>0.59719679999999986</v>
      </c>
      <c r="J11" s="33">
        <f t="shared" si="23"/>
        <v>0.71663615999999986</v>
      </c>
      <c r="K11" s="33">
        <f t="shared" si="23"/>
        <v>0.85996339199999983</v>
      </c>
      <c r="L11" s="33">
        <f t="shared" si="23"/>
        <v>1.0319560703999997</v>
      </c>
      <c r="M11" s="33">
        <f t="shared" si="23"/>
        <v>1.2383472844799996</v>
      </c>
      <c r="N11" s="33">
        <f t="shared" si="23"/>
        <v>1.4860167413759995</v>
      </c>
      <c r="O11" s="33">
        <f t="shared" si="23"/>
        <v>1.7832200896511994</v>
      </c>
      <c r="P11" s="33">
        <f t="shared" si="23"/>
        <v>2.1398641075814391</v>
      </c>
      <c r="Q11" s="33">
        <f t="shared" si="23"/>
        <v>2.567836929097727</v>
      </c>
      <c r="R11" s="33">
        <f t="shared" si="23"/>
        <v>3.0814043149172723</v>
      </c>
      <c r="S11" s="33">
        <f t="shared" si="23"/>
        <v>3.6976851779007265</v>
      </c>
      <c r="T11" s="33">
        <f t="shared" si="23"/>
        <v>4.4372222134808714</v>
      </c>
      <c r="U11" s="33">
        <f t="shared" si="23"/>
        <v>5.3246666561770457</v>
      </c>
      <c r="V11" s="34">
        <f t="shared" si="23"/>
        <v>6.3895999874124545</v>
      </c>
    </row>
    <row r="12" spans="1:23" ht="13.5" outlineLevel="1" thickBot="1" x14ac:dyDescent="0.25">
      <c r="A12" s="36" t="s">
        <v>17</v>
      </c>
      <c r="B12" s="37">
        <f>+Basics!D10</f>
        <v>0.2</v>
      </c>
      <c r="C12" s="21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9"/>
      <c r="W12" s="4"/>
    </row>
    <row r="13" spans="1:23" s="45" customFormat="1" outlineLevel="1" x14ac:dyDescent="0.2">
      <c r="A13" s="40" t="s">
        <v>6</v>
      </c>
      <c r="B13" s="41"/>
      <c r="C13" s="42">
        <f>C8*C9*C11/1000</f>
        <v>28.224</v>
      </c>
      <c r="D13" s="43">
        <f t="shared" ref="D13:V13" si="24">D8*D9*D11/1000</f>
        <v>33.868799999999993</v>
      </c>
      <c r="E13" s="43">
        <f t="shared" si="24"/>
        <v>40.642559999999996</v>
      </c>
      <c r="F13" s="43">
        <f t="shared" si="24"/>
        <v>48.77107199999999</v>
      </c>
      <c r="G13" s="43">
        <f t="shared" si="24"/>
        <v>58.525286399999992</v>
      </c>
      <c r="H13" s="43">
        <f t="shared" si="24"/>
        <v>70.23034367999999</v>
      </c>
      <c r="I13" s="43">
        <f t="shared" si="24"/>
        <v>84.276412415999971</v>
      </c>
      <c r="J13" s="43">
        <f t="shared" si="24"/>
        <v>101.13169489919999</v>
      </c>
      <c r="K13" s="43">
        <f t="shared" si="24"/>
        <v>121.35803387903997</v>
      </c>
      <c r="L13" s="43">
        <f t="shared" si="24"/>
        <v>145.62964065484795</v>
      </c>
      <c r="M13" s="43">
        <f t="shared" si="24"/>
        <v>174.75556878581753</v>
      </c>
      <c r="N13" s="43">
        <f t="shared" si="24"/>
        <v>209.70668254298104</v>
      </c>
      <c r="O13" s="43">
        <f t="shared" si="24"/>
        <v>251.64801905157725</v>
      </c>
      <c r="P13" s="43">
        <f t="shared" si="24"/>
        <v>301.97762286189266</v>
      </c>
      <c r="Q13" s="43">
        <f t="shared" si="24"/>
        <v>362.37314743427123</v>
      </c>
      <c r="R13" s="43">
        <f t="shared" si="24"/>
        <v>434.8477769211255</v>
      </c>
      <c r="S13" s="43">
        <f t="shared" si="24"/>
        <v>521.81733230535053</v>
      </c>
      <c r="T13" s="43">
        <f t="shared" si="24"/>
        <v>626.18079876642059</v>
      </c>
      <c r="U13" s="43">
        <f t="shared" si="24"/>
        <v>751.41695851970462</v>
      </c>
      <c r="V13" s="44">
        <f t="shared" si="24"/>
        <v>901.70035022364561</v>
      </c>
    </row>
    <row r="14" spans="1:23" s="51" customFormat="1" outlineLevel="1" x14ac:dyDescent="0.2">
      <c r="A14" s="206" t="s">
        <v>7</v>
      </c>
      <c r="B14" s="47">
        <f>+Basics!I36</f>
        <v>2</v>
      </c>
      <c r="C14" s="48">
        <f>+$B14</f>
        <v>2</v>
      </c>
      <c r="D14" s="49">
        <f>IF(ROUNDDOWN(SUM($C9:D9)/Basics!$D$11,0)&lt;&gt;ROUNDDOWN(SUM($C9:C9)/Basics!$D$11,0),$B14,0)</f>
        <v>0</v>
      </c>
      <c r="E14" s="49">
        <f>IF(ROUNDDOWN(SUM($C9:E9)/Basics!$D$11,0)&lt;&gt;ROUNDDOWN(SUM($C9:D9)/Basics!$D$11,0),$B14,0)</f>
        <v>2</v>
      </c>
      <c r="F14" s="49">
        <f>IF(ROUNDDOWN(SUM($C9:F9)/Basics!$D$11,0)&lt;&gt;ROUNDDOWN(SUM($C9:E9)/Basics!$D$11,0),$B14,0)</f>
        <v>0</v>
      </c>
      <c r="G14" s="49">
        <f>IF(ROUNDDOWN(SUM($C9:G9)/Basics!$D$11,0)&lt;&gt;ROUNDDOWN(SUM($C9:F9)/Basics!$D$11,0),$B14,0)</f>
        <v>0</v>
      </c>
      <c r="H14" s="49">
        <f>IF(ROUNDDOWN(SUM($C9:H9)/Basics!$D$11,0)&lt;&gt;ROUNDDOWN(SUM($C9:G9)/Basics!$D$11,0),$B14,0)</f>
        <v>2</v>
      </c>
      <c r="I14" s="49">
        <f>IF(ROUNDDOWN(SUM($C9:I9)/Basics!$D$11,0)&lt;&gt;ROUNDDOWN(SUM($C9:H9)/Basics!$D$11,0),$B14,0)</f>
        <v>0</v>
      </c>
      <c r="J14" s="49">
        <f>IF(ROUNDDOWN(SUM($C9:J9)/Basics!$D$11,0)&lt;&gt;ROUNDDOWN(SUM($C9:I9)/Basics!$D$11,0),$B14,0)</f>
        <v>0</v>
      </c>
      <c r="K14" s="49">
        <f>IF(ROUNDDOWN(SUM($C9:K9)/Basics!$D$11,0)&lt;&gt;ROUNDDOWN(SUM($C9:J9)/Basics!$D$11,0),$B14,0)</f>
        <v>2</v>
      </c>
      <c r="L14" s="49">
        <f>IF(ROUNDDOWN(SUM($C9:L9)/Basics!$D$11,0)&lt;&gt;ROUNDDOWN(SUM($C9:K9)/Basics!$D$11,0),$B14,0)</f>
        <v>0</v>
      </c>
      <c r="M14" s="49">
        <f>IF(ROUNDDOWN(SUM($C9:M9)/Basics!$D$11,0)&lt;&gt;ROUNDDOWN(SUM($C9:L9)/Basics!$D$11,0),$B14,0)</f>
        <v>0</v>
      </c>
      <c r="N14" s="49">
        <f>IF(ROUNDDOWN(SUM($C9:N9)/Basics!$D$11,0)&lt;&gt;ROUNDDOWN(SUM($C9:M9)/Basics!$D$11,0),$B14,0)</f>
        <v>2</v>
      </c>
      <c r="O14" s="49">
        <f>IF(ROUNDDOWN(SUM($C9:O9)/Basics!$D$11,0)&lt;&gt;ROUNDDOWN(SUM($C9:N9)/Basics!$D$11,0),$B14,0)</f>
        <v>0</v>
      </c>
      <c r="P14" s="49">
        <f>IF(ROUNDDOWN(SUM($C9:P9)/Basics!$D$11,0)&lt;&gt;ROUNDDOWN(SUM($C9:O9)/Basics!$D$11,0),$B14,0)</f>
        <v>0</v>
      </c>
      <c r="Q14" s="49">
        <f>IF(ROUNDDOWN(SUM($C9:Q9)/Basics!$D$11,0)&lt;&gt;ROUNDDOWN(SUM($C9:P9)/Basics!$D$11,0),$B14,0)</f>
        <v>2</v>
      </c>
      <c r="R14" s="49">
        <f>IF(ROUNDDOWN(SUM($C9:R9)/Basics!$D$11,0)&lt;&gt;ROUNDDOWN(SUM($C9:Q9)/Basics!$D$11,0),$B14,0)</f>
        <v>0</v>
      </c>
      <c r="S14" s="49">
        <f>IF(ROUNDDOWN(SUM($C9:S9)/Basics!$D$11,0)&lt;&gt;ROUNDDOWN(SUM($C9:R9)/Basics!$D$11,0),$B14,0)</f>
        <v>0</v>
      </c>
      <c r="T14" s="49">
        <f>IF(ROUNDDOWN(SUM($C9:T9)/Basics!$D$11,0)&lt;&gt;ROUNDDOWN(SUM($C9:S9)/Basics!$D$11,0),$B14,0)</f>
        <v>2</v>
      </c>
      <c r="U14" s="49">
        <f>IF(ROUNDDOWN(SUM($C9:U9)/Basics!$D$11,0)&lt;&gt;ROUNDDOWN(SUM($C9:T9)/Basics!$D$11,0),$B14,0)</f>
        <v>0</v>
      </c>
      <c r="V14" s="50">
        <f>IF(ROUNDDOWN(SUM($C9:V9)/Basics!$D$11,0)&lt;&gt;ROUNDDOWN(SUM($C9:U9)/Basics!$D$11,0),$B14,0)</f>
        <v>0</v>
      </c>
    </row>
    <row r="15" spans="1:23" s="51" customFormat="1" ht="13.5" outlineLevel="1" thickBot="1" x14ac:dyDescent="0.25">
      <c r="A15" s="52">
        <f>+Basics!T36</f>
        <v>5</v>
      </c>
      <c r="B15" s="53">
        <f>+Basics!D15</f>
        <v>40</v>
      </c>
      <c r="C15" s="48">
        <f>IF(C14&lt;&gt;0,($A15/60)*$B15,0)</f>
        <v>3.333333333333333</v>
      </c>
      <c r="D15" s="49">
        <f t="shared" ref="D15:V15" si="25">IF(D14&lt;&gt;0,($A15/60)*$B15,0)</f>
        <v>0</v>
      </c>
      <c r="E15" s="49">
        <f t="shared" si="25"/>
        <v>3.333333333333333</v>
      </c>
      <c r="F15" s="49">
        <f t="shared" si="25"/>
        <v>0</v>
      </c>
      <c r="G15" s="49">
        <f t="shared" si="25"/>
        <v>0</v>
      </c>
      <c r="H15" s="49">
        <f t="shared" si="25"/>
        <v>3.333333333333333</v>
      </c>
      <c r="I15" s="49">
        <f t="shared" si="25"/>
        <v>0</v>
      </c>
      <c r="J15" s="49">
        <f t="shared" si="25"/>
        <v>0</v>
      </c>
      <c r="K15" s="49">
        <f t="shared" si="25"/>
        <v>3.333333333333333</v>
      </c>
      <c r="L15" s="49">
        <f t="shared" si="25"/>
        <v>0</v>
      </c>
      <c r="M15" s="49">
        <f t="shared" si="25"/>
        <v>0</v>
      </c>
      <c r="N15" s="49">
        <f t="shared" si="25"/>
        <v>3.333333333333333</v>
      </c>
      <c r="O15" s="49">
        <f t="shared" si="25"/>
        <v>0</v>
      </c>
      <c r="P15" s="49">
        <f t="shared" si="25"/>
        <v>0</v>
      </c>
      <c r="Q15" s="49">
        <f t="shared" si="25"/>
        <v>3.333333333333333</v>
      </c>
      <c r="R15" s="49">
        <f t="shared" si="25"/>
        <v>0</v>
      </c>
      <c r="S15" s="49">
        <f t="shared" si="25"/>
        <v>0</v>
      </c>
      <c r="T15" s="49">
        <f t="shared" si="25"/>
        <v>3.333333333333333</v>
      </c>
      <c r="U15" s="49">
        <f t="shared" si="25"/>
        <v>0</v>
      </c>
      <c r="V15" s="50">
        <f t="shared" si="25"/>
        <v>0</v>
      </c>
    </row>
    <row r="16" spans="1:23" s="45" customFormat="1" x14ac:dyDescent="0.2">
      <c r="A16" s="40" t="s">
        <v>10</v>
      </c>
      <c r="B16" s="54"/>
      <c r="C16" s="42">
        <f>SUM(C13:C15)</f>
        <v>33.557333333333332</v>
      </c>
      <c r="D16" s="43">
        <f t="shared" ref="D16:V16" si="26">SUM(D13:D15)</f>
        <v>33.868799999999993</v>
      </c>
      <c r="E16" s="43">
        <f t="shared" si="26"/>
        <v>45.975893333333332</v>
      </c>
      <c r="F16" s="43">
        <f t="shared" si="26"/>
        <v>48.77107199999999</v>
      </c>
      <c r="G16" s="43">
        <f t="shared" si="26"/>
        <v>58.525286399999992</v>
      </c>
      <c r="H16" s="43">
        <f t="shared" si="26"/>
        <v>75.563677013333319</v>
      </c>
      <c r="I16" s="43">
        <f t="shared" si="26"/>
        <v>84.276412415999971</v>
      </c>
      <c r="J16" s="43">
        <f t="shared" si="26"/>
        <v>101.13169489919999</v>
      </c>
      <c r="K16" s="43">
        <f t="shared" si="26"/>
        <v>126.69136721237329</v>
      </c>
      <c r="L16" s="43">
        <f t="shared" si="26"/>
        <v>145.62964065484795</v>
      </c>
      <c r="M16" s="43">
        <f t="shared" si="26"/>
        <v>174.75556878581753</v>
      </c>
      <c r="N16" s="43">
        <f t="shared" si="26"/>
        <v>215.04001587631438</v>
      </c>
      <c r="O16" s="43">
        <f t="shared" si="26"/>
        <v>251.64801905157725</v>
      </c>
      <c r="P16" s="43">
        <f t="shared" si="26"/>
        <v>301.97762286189266</v>
      </c>
      <c r="Q16" s="43">
        <f t="shared" si="26"/>
        <v>367.70648076760455</v>
      </c>
      <c r="R16" s="43">
        <f t="shared" si="26"/>
        <v>434.8477769211255</v>
      </c>
      <c r="S16" s="43">
        <f t="shared" si="26"/>
        <v>521.81733230535053</v>
      </c>
      <c r="T16" s="43">
        <f t="shared" si="26"/>
        <v>631.51413209975397</v>
      </c>
      <c r="U16" s="43">
        <f t="shared" si="26"/>
        <v>751.41695851970462</v>
      </c>
      <c r="V16" s="44">
        <f t="shared" si="26"/>
        <v>901.70035022364561</v>
      </c>
    </row>
    <row r="17" spans="1:23" s="60" customFormat="1" ht="13.5" thickBot="1" x14ac:dyDescent="0.25">
      <c r="A17" s="55" t="s">
        <v>9</v>
      </c>
      <c r="B17" s="56"/>
      <c r="C17" s="57">
        <f>SUM(C16)</f>
        <v>33.557333333333332</v>
      </c>
      <c r="D17" s="58">
        <f t="shared" ref="D17:V17" si="27">C17+D16</f>
        <v>67.426133333333325</v>
      </c>
      <c r="E17" s="58">
        <f t="shared" si="27"/>
        <v>113.40202666666666</v>
      </c>
      <c r="F17" s="58">
        <f t="shared" si="27"/>
        <v>162.17309866666665</v>
      </c>
      <c r="G17" s="58">
        <f t="shared" si="27"/>
        <v>220.69838506666665</v>
      </c>
      <c r="H17" s="58">
        <f t="shared" si="27"/>
        <v>296.26206207999996</v>
      </c>
      <c r="I17" s="58">
        <f t="shared" si="27"/>
        <v>380.53847449599994</v>
      </c>
      <c r="J17" s="58">
        <f t="shared" si="27"/>
        <v>481.67016939519993</v>
      </c>
      <c r="K17" s="58">
        <f t="shared" si="27"/>
        <v>608.36153660757327</v>
      </c>
      <c r="L17" s="58">
        <f t="shared" si="27"/>
        <v>753.99117726242116</v>
      </c>
      <c r="M17" s="58">
        <f t="shared" si="27"/>
        <v>928.74674604823872</v>
      </c>
      <c r="N17" s="58">
        <f t="shared" si="27"/>
        <v>1143.786761924553</v>
      </c>
      <c r="O17" s="58">
        <f t="shared" si="27"/>
        <v>1395.4347809761302</v>
      </c>
      <c r="P17" s="58">
        <f t="shared" si="27"/>
        <v>1697.4124038380228</v>
      </c>
      <c r="Q17" s="58">
        <f t="shared" si="27"/>
        <v>2065.1188846056275</v>
      </c>
      <c r="R17" s="58">
        <f t="shared" si="27"/>
        <v>2499.9666615267529</v>
      </c>
      <c r="S17" s="58">
        <f t="shared" si="27"/>
        <v>3021.7839938321035</v>
      </c>
      <c r="T17" s="58">
        <f t="shared" si="27"/>
        <v>3653.2981259318576</v>
      </c>
      <c r="U17" s="58">
        <f t="shared" si="27"/>
        <v>4404.7150844515618</v>
      </c>
      <c r="V17" s="59">
        <f t="shared" si="27"/>
        <v>5306.4154346752075</v>
      </c>
    </row>
    <row r="18" spans="1:23" ht="13.5" thickBot="1" x14ac:dyDescent="0.25">
      <c r="W18" s="4"/>
    </row>
    <row r="19" spans="1:23" ht="16.5" thickBot="1" x14ac:dyDescent="0.25">
      <c r="A19" s="61" t="s">
        <v>1</v>
      </c>
      <c r="B19" s="62"/>
      <c r="C19" s="8">
        <f>+C7</f>
        <v>1</v>
      </c>
      <c r="D19" s="9">
        <f>+C19+1</f>
        <v>2</v>
      </c>
      <c r="E19" s="9">
        <f t="shared" ref="E19:V19" si="28">+D19+1</f>
        <v>3</v>
      </c>
      <c r="F19" s="9">
        <f t="shared" si="28"/>
        <v>4</v>
      </c>
      <c r="G19" s="9">
        <f t="shared" si="28"/>
        <v>5</v>
      </c>
      <c r="H19" s="9">
        <f t="shared" si="28"/>
        <v>6</v>
      </c>
      <c r="I19" s="9">
        <f t="shared" si="28"/>
        <v>7</v>
      </c>
      <c r="J19" s="9">
        <f t="shared" si="28"/>
        <v>8</v>
      </c>
      <c r="K19" s="9">
        <f t="shared" si="28"/>
        <v>9</v>
      </c>
      <c r="L19" s="9">
        <f t="shared" si="28"/>
        <v>10</v>
      </c>
      <c r="M19" s="9">
        <f t="shared" si="28"/>
        <v>11</v>
      </c>
      <c r="N19" s="9">
        <f t="shared" si="28"/>
        <v>12</v>
      </c>
      <c r="O19" s="9">
        <f t="shared" si="28"/>
        <v>13</v>
      </c>
      <c r="P19" s="9">
        <f t="shared" si="28"/>
        <v>14</v>
      </c>
      <c r="Q19" s="9">
        <f t="shared" si="28"/>
        <v>15</v>
      </c>
      <c r="R19" s="9">
        <f t="shared" si="28"/>
        <v>16</v>
      </c>
      <c r="S19" s="9">
        <f t="shared" si="28"/>
        <v>17</v>
      </c>
      <c r="T19" s="9">
        <f t="shared" si="28"/>
        <v>18</v>
      </c>
      <c r="U19" s="9">
        <f t="shared" si="28"/>
        <v>19</v>
      </c>
      <c r="V19" s="10">
        <f t="shared" si="28"/>
        <v>20</v>
      </c>
      <c r="W19" s="4"/>
    </row>
    <row r="20" spans="1:23" outlineLevel="1" x14ac:dyDescent="0.2">
      <c r="A20" s="21" t="str">
        <f>+A8</f>
        <v>Stromverbrauch in W</v>
      </c>
      <c r="B20" s="22">
        <f>+Basics!H43</f>
        <v>45</v>
      </c>
      <c r="C20" s="23">
        <f>$B20</f>
        <v>45</v>
      </c>
      <c r="D20" s="24">
        <f>$B20</f>
        <v>45</v>
      </c>
      <c r="E20" s="24">
        <f t="shared" ref="E20:V20" si="29">$B20</f>
        <v>45</v>
      </c>
      <c r="F20" s="24">
        <f t="shared" si="29"/>
        <v>45</v>
      </c>
      <c r="G20" s="24">
        <f t="shared" si="29"/>
        <v>45</v>
      </c>
      <c r="H20" s="24">
        <f t="shared" si="29"/>
        <v>45</v>
      </c>
      <c r="I20" s="24">
        <f t="shared" si="29"/>
        <v>45</v>
      </c>
      <c r="J20" s="24">
        <f t="shared" si="29"/>
        <v>45</v>
      </c>
      <c r="K20" s="24">
        <f t="shared" si="29"/>
        <v>45</v>
      </c>
      <c r="L20" s="24">
        <f t="shared" si="29"/>
        <v>45</v>
      </c>
      <c r="M20" s="24">
        <f t="shared" si="29"/>
        <v>45</v>
      </c>
      <c r="N20" s="24">
        <f t="shared" si="29"/>
        <v>45</v>
      </c>
      <c r="O20" s="24">
        <f t="shared" si="29"/>
        <v>45</v>
      </c>
      <c r="P20" s="24">
        <f t="shared" si="29"/>
        <v>45</v>
      </c>
      <c r="Q20" s="24">
        <f t="shared" si="29"/>
        <v>45</v>
      </c>
      <c r="R20" s="24">
        <f t="shared" si="29"/>
        <v>45</v>
      </c>
      <c r="S20" s="24">
        <f t="shared" si="29"/>
        <v>45</v>
      </c>
      <c r="T20" s="24">
        <f t="shared" si="29"/>
        <v>45</v>
      </c>
      <c r="U20" s="24">
        <f t="shared" si="29"/>
        <v>45</v>
      </c>
      <c r="V20" s="25">
        <f t="shared" si="29"/>
        <v>45</v>
      </c>
      <c r="W20" s="4"/>
    </row>
    <row r="21" spans="1:23" outlineLevel="1" x14ac:dyDescent="0.2">
      <c r="A21" s="21" t="str">
        <f>+A9</f>
        <v>Betriebszeit in h</v>
      </c>
      <c r="B21" s="26">
        <f>B9</f>
        <v>2016</v>
      </c>
      <c r="C21" s="27">
        <f>$B$21</f>
        <v>2016</v>
      </c>
      <c r="D21" s="28">
        <f t="shared" ref="D21:V21" si="30">$B$21</f>
        <v>2016</v>
      </c>
      <c r="E21" s="28">
        <f t="shared" si="30"/>
        <v>2016</v>
      </c>
      <c r="F21" s="28">
        <f t="shared" si="30"/>
        <v>2016</v>
      </c>
      <c r="G21" s="28">
        <f t="shared" si="30"/>
        <v>2016</v>
      </c>
      <c r="H21" s="28">
        <f t="shared" si="30"/>
        <v>2016</v>
      </c>
      <c r="I21" s="28">
        <f t="shared" si="30"/>
        <v>2016</v>
      </c>
      <c r="J21" s="28">
        <f t="shared" si="30"/>
        <v>2016</v>
      </c>
      <c r="K21" s="28">
        <f t="shared" si="30"/>
        <v>2016</v>
      </c>
      <c r="L21" s="28">
        <f t="shared" si="30"/>
        <v>2016</v>
      </c>
      <c r="M21" s="28">
        <f t="shared" si="30"/>
        <v>2016</v>
      </c>
      <c r="N21" s="28">
        <f t="shared" si="30"/>
        <v>2016</v>
      </c>
      <c r="O21" s="28">
        <f t="shared" si="30"/>
        <v>2016</v>
      </c>
      <c r="P21" s="28">
        <f t="shared" si="30"/>
        <v>2016</v>
      </c>
      <c r="Q21" s="28">
        <f t="shared" si="30"/>
        <v>2016</v>
      </c>
      <c r="R21" s="28">
        <f t="shared" si="30"/>
        <v>2016</v>
      </c>
      <c r="S21" s="28">
        <f t="shared" si="30"/>
        <v>2016</v>
      </c>
      <c r="T21" s="28">
        <f t="shared" si="30"/>
        <v>2016</v>
      </c>
      <c r="U21" s="28">
        <f t="shared" si="30"/>
        <v>2016</v>
      </c>
      <c r="V21" s="29">
        <f t="shared" si="30"/>
        <v>2016</v>
      </c>
      <c r="W21" s="4"/>
    </row>
    <row r="22" spans="1:23" outlineLevel="1" x14ac:dyDescent="0.2">
      <c r="A22" s="183" t="s">
        <v>48</v>
      </c>
      <c r="B22" s="26"/>
      <c r="C22" s="27">
        <f>+C21</f>
        <v>2016</v>
      </c>
      <c r="D22" s="28">
        <f>+D21+C22</f>
        <v>4032</v>
      </c>
      <c r="E22" s="28">
        <f t="shared" ref="E22" si="31">+E21+D22</f>
        <v>6048</v>
      </c>
      <c r="F22" s="28">
        <f t="shared" ref="F22" si="32">+F21+E22</f>
        <v>8064</v>
      </c>
      <c r="G22" s="28">
        <f t="shared" ref="G22" si="33">+G21+F22</f>
        <v>10080</v>
      </c>
      <c r="H22" s="28">
        <f t="shared" ref="H22" si="34">+H21+G22</f>
        <v>12096</v>
      </c>
      <c r="I22" s="28">
        <f t="shared" ref="I22" si="35">+I21+H22</f>
        <v>14112</v>
      </c>
      <c r="J22" s="28">
        <f t="shared" ref="J22" si="36">+J21+I22</f>
        <v>16128</v>
      </c>
      <c r="K22" s="28">
        <f t="shared" ref="K22" si="37">+K21+J22</f>
        <v>18144</v>
      </c>
      <c r="L22" s="28">
        <f t="shared" ref="L22" si="38">+L21+K22</f>
        <v>20160</v>
      </c>
      <c r="M22" s="28">
        <f t="shared" ref="M22" si="39">+M21+L22</f>
        <v>22176</v>
      </c>
      <c r="N22" s="28">
        <f t="shared" ref="N22" si="40">+N21+M22</f>
        <v>24192</v>
      </c>
      <c r="O22" s="28">
        <f t="shared" ref="O22" si="41">+O21+N22</f>
        <v>26208</v>
      </c>
      <c r="P22" s="28">
        <f t="shared" ref="P22" si="42">+P21+O22</f>
        <v>28224</v>
      </c>
      <c r="Q22" s="28">
        <f t="shared" ref="Q22" si="43">+Q21+P22</f>
        <v>30240</v>
      </c>
      <c r="R22" s="28">
        <f t="shared" ref="R22" si="44">+R21+Q22</f>
        <v>32256</v>
      </c>
      <c r="S22" s="28">
        <f t="shared" ref="S22" si="45">+S21+R22</f>
        <v>34272</v>
      </c>
      <c r="T22" s="28">
        <f t="shared" ref="T22" si="46">+T21+S22</f>
        <v>36288</v>
      </c>
      <c r="U22" s="28">
        <f t="shared" ref="U22" si="47">+U21+T22</f>
        <v>38304</v>
      </c>
      <c r="V22" s="29">
        <f t="shared" ref="V22" si="48">+V21+U22</f>
        <v>40320</v>
      </c>
      <c r="W22" s="4"/>
    </row>
    <row r="23" spans="1:23" s="35" customFormat="1" outlineLevel="1" x14ac:dyDescent="0.2">
      <c r="A23" s="21" t="str">
        <f>+A11</f>
        <v>Stromkosten in €/h</v>
      </c>
      <c r="B23" s="31">
        <f>B11</f>
        <v>0.2</v>
      </c>
      <c r="C23" s="32">
        <f>B23</f>
        <v>0.2</v>
      </c>
      <c r="D23" s="33">
        <f>+C23*(1+$B24)</f>
        <v>0.24</v>
      </c>
      <c r="E23" s="33">
        <f t="shared" ref="E23" si="49">+D23*(1+$B24)</f>
        <v>0.28799999999999998</v>
      </c>
      <c r="F23" s="33">
        <f t="shared" ref="F23" si="50">+E23*(1+$B24)</f>
        <v>0.34559999999999996</v>
      </c>
      <c r="G23" s="33">
        <f t="shared" ref="G23" si="51">+F23*(1+$B24)</f>
        <v>0.41471999999999992</v>
      </c>
      <c r="H23" s="33">
        <f t="shared" ref="H23" si="52">+G23*(1+$B24)</f>
        <v>0.49766399999999988</v>
      </c>
      <c r="I23" s="33">
        <f t="shared" ref="I23" si="53">+H23*(1+$B24)</f>
        <v>0.59719679999999986</v>
      </c>
      <c r="J23" s="33">
        <f t="shared" ref="J23" si="54">+I23*(1+$B24)</f>
        <v>0.71663615999999986</v>
      </c>
      <c r="K23" s="33">
        <f t="shared" ref="K23" si="55">+J23*(1+$B24)</f>
        <v>0.85996339199999983</v>
      </c>
      <c r="L23" s="33">
        <f t="shared" ref="L23" si="56">+K23*(1+$B24)</f>
        <v>1.0319560703999997</v>
      </c>
      <c r="M23" s="33">
        <f t="shared" ref="M23" si="57">+L23*(1+$B24)</f>
        <v>1.2383472844799996</v>
      </c>
      <c r="N23" s="33">
        <f t="shared" ref="N23" si="58">+M23*(1+$B24)</f>
        <v>1.4860167413759995</v>
      </c>
      <c r="O23" s="33">
        <f t="shared" ref="O23" si="59">+N23*(1+$B24)</f>
        <v>1.7832200896511994</v>
      </c>
      <c r="P23" s="33">
        <f t="shared" ref="P23" si="60">+O23*(1+$B24)</f>
        <v>2.1398641075814391</v>
      </c>
      <c r="Q23" s="33">
        <f t="shared" ref="Q23" si="61">+P23*(1+$B24)</f>
        <v>2.567836929097727</v>
      </c>
      <c r="R23" s="33">
        <f t="shared" ref="R23" si="62">+Q23*(1+$B24)</f>
        <v>3.0814043149172723</v>
      </c>
      <c r="S23" s="33">
        <f t="shared" ref="S23" si="63">+R23*(1+$B24)</f>
        <v>3.6976851779007265</v>
      </c>
      <c r="T23" s="33">
        <f t="shared" ref="T23" si="64">+S23*(1+$B24)</f>
        <v>4.4372222134808714</v>
      </c>
      <c r="U23" s="33">
        <f t="shared" ref="U23" si="65">+T23*(1+$B24)</f>
        <v>5.3246666561770457</v>
      </c>
      <c r="V23" s="34">
        <f t="shared" ref="V23" si="66">+U23*(1+$B24)</f>
        <v>6.3895999874124545</v>
      </c>
    </row>
    <row r="24" spans="1:23" ht="13.5" outlineLevel="1" thickBot="1" x14ac:dyDescent="0.25">
      <c r="A24" s="36" t="str">
        <f>+A12</f>
        <v>angenommene Preissteigerung</v>
      </c>
      <c r="B24" s="37">
        <f>+B12</f>
        <v>0.2</v>
      </c>
      <c r="C24" s="21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9"/>
      <c r="W24" s="4"/>
    </row>
    <row r="25" spans="1:23" s="45" customFormat="1" outlineLevel="1" x14ac:dyDescent="0.2">
      <c r="A25" s="40" t="str">
        <f>+A13</f>
        <v>Stomkosten:</v>
      </c>
      <c r="B25" s="41"/>
      <c r="C25" s="42">
        <f>C20*C21*C23/1000</f>
        <v>18.143999999999998</v>
      </c>
      <c r="D25" s="43">
        <f t="shared" ref="D25:V25" si="67">D20*D21*D23/1000</f>
        <v>21.7728</v>
      </c>
      <c r="E25" s="43">
        <f t="shared" si="67"/>
        <v>26.127359999999996</v>
      </c>
      <c r="F25" s="43">
        <f t="shared" si="67"/>
        <v>31.352831999999996</v>
      </c>
      <c r="G25" s="43">
        <f t="shared" si="67"/>
        <v>37.623398399999992</v>
      </c>
      <c r="H25" s="43">
        <f t="shared" si="67"/>
        <v>45.148078079999991</v>
      </c>
      <c r="I25" s="43">
        <f t="shared" si="67"/>
        <v>54.177693695999984</v>
      </c>
      <c r="J25" s="43">
        <f t="shared" si="67"/>
        <v>65.013232435199981</v>
      </c>
      <c r="K25" s="43">
        <f t="shared" si="67"/>
        <v>78.015878922239978</v>
      </c>
      <c r="L25" s="43">
        <f t="shared" si="67"/>
        <v>93.619054706687962</v>
      </c>
      <c r="M25" s="43">
        <f t="shared" si="67"/>
        <v>112.34286564802558</v>
      </c>
      <c r="N25" s="43">
        <f t="shared" si="67"/>
        <v>134.81143877763068</v>
      </c>
      <c r="O25" s="43">
        <f t="shared" si="67"/>
        <v>161.77372653315683</v>
      </c>
      <c r="P25" s="43">
        <f t="shared" si="67"/>
        <v>194.12847183978818</v>
      </c>
      <c r="Q25" s="43">
        <f t="shared" si="67"/>
        <v>232.9541662077458</v>
      </c>
      <c r="R25" s="43">
        <f t="shared" si="67"/>
        <v>279.54499944929495</v>
      </c>
      <c r="S25" s="43">
        <f t="shared" si="67"/>
        <v>335.45399933915394</v>
      </c>
      <c r="T25" s="43">
        <f t="shared" si="67"/>
        <v>402.54479920698464</v>
      </c>
      <c r="U25" s="43">
        <f t="shared" si="67"/>
        <v>483.05375904838161</v>
      </c>
      <c r="V25" s="44">
        <f t="shared" si="67"/>
        <v>579.66451085805784</v>
      </c>
    </row>
    <row r="26" spans="1:23" s="51" customFormat="1" outlineLevel="1" x14ac:dyDescent="0.2">
      <c r="A26" s="207" t="str">
        <f>+IF(Basics!G40&lt;&gt;"","Kosten für neue "&amp;Basics!G40,"")</f>
        <v>Kosten für neue Röhre</v>
      </c>
      <c r="B26" s="47">
        <f>+Basics!I40</f>
        <v>4.95</v>
      </c>
      <c r="C26" s="48">
        <f>+$B26</f>
        <v>4.95</v>
      </c>
      <c r="D26" s="49">
        <f>IF(ROUNDDOWN(SUM($C21:D21)/Basics!$D$12,0)&lt;&gt;ROUNDDOWN(SUM($C21:C21)/Basics!$D$12,0),$B26,0)</f>
        <v>0</v>
      </c>
      <c r="E26" s="49">
        <f>IF(ROUNDDOWN(SUM($C21:E21)/Basics!$D$12,0)&lt;&gt;ROUNDDOWN(SUM($C21:D21)/Basics!$D$12,0),$B26,0)</f>
        <v>0</v>
      </c>
      <c r="F26" s="49">
        <f>IF(ROUNDDOWN(SUM($C21:F21)/Basics!$D$12,0)&lt;&gt;ROUNDDOWN(SUM($C21:E21)/Basics!$D$12,0),$B26,0)</f>
        <v>0</v>
      </c>
      <c r="G26" s="49">
        <f>IF(ROUNDDOWN(SUM($C21:G21)/Basics!$D$12,0)&lt;&gt;ROUNDDOWN(SUM($C21:F21)/Basics!$D$12,0),$B26,0)</f>
        <v>0</v>
      </c>
      <c r="H26" s="49">
        <f>IF(ROUNDDOWN(SUM($C21:H21)/Basics!$D$12,0)&lt;&gt;ROUNDDOWN(SUM($C21:G21)/Basics!$D$12,0),$B26,0)</f>
        <v>0</v>
      </c>
      <c r="I26" s="49">
        <f>IF(ROUNDDOWN(SUM($C21:I21)/Basics!$D$12,0)&lt;&gt;ROUNDDOWN(SUM($C21:H21)/Basics!$D$12,0),$B26,0)</f>
        <v>0</v>
      </c>
      <c r="J26" s="49">
        <f>IF(ROUNDDOWN(SUM($C21:J21)/Basics!$D$12,0)&lt;&gt;ROUNDDOWN(SUM($C21:I21)/Basics!$D$12,0),$B26,0)</f>
        <v>4.95</v>
      </c>
      <c r="K26" s="49">
        <f>IF(ROUNDDOWN(SUM($C21:K21)/Basics!$D$12,0)&lt;&gt;ROUNDDOWN(SUM($C21:J21)/Basics!$D$12,0),$B26,0)</f>
        <v>0</v>
      </c>
      <c r="L26" s="49">
        <f>IF(ROUNDDOWN(SUM($C21:L21)/Basics!$D$12,0)&lt;&gt;ROUNDDOWN(SUM($C21:K21)/Basics!$D$12,0),$B26,0)</f>
        <v>0</v>
      </c>
      <c r="M26" s="49">
        <f>IF(ROUNDDOWN(SUM($C21:M21)/Basics!$D$12,0)&lt;&gt;ROUNDDOWN(SUM($C21:L21)/Basics!$D$12,0),$B26,0)</f>
        <v>0</v>
      </c>
      <c r="N26" s="49">
        <f>IF(ROUNDDOWN(SUM($C21:N21)/Basics!$D$12,0)&lt;&gt;ROUNDDOWN(SUM($C21:M21)/Basics!$D$12,0),$B26,0)</f>
        <v>0</v>
      </c>
      <c r="O26" s="49">
        <f>IF(ROUNDDOWN(SUM($C21:O21)/Basics!$D$12,0)&lt;&gt;ROUNDDOWN(SUM($C21:N21)/Basics!$D$12,0),$B26,0)</f>
        <v>0</v>
      </c>
      <c r="P26" s="49">
        <f>IF(ROUNDDOWN(SUM($C21:P21)/Basics!$D$12,0)&lt;&gt;ROUNDDOWN(SUM($C21:O21)/Basics!$D$12,0),$B26,0)</f>
        <v>0</v>
      </c>
      <c r="Q26" s="49">
        <f>IF(ROUNDDOWN(SUM($C21:Q21)/Basics!$D$12,0)&lt;&gt;ROUNDDOWN(SUM($C21:P21)/Basics!$D$12,0),$B26,0)</f>
        <v>4.95</v>
      </c>
      <c r="R26" s="49">
        <f>IF(ROUNDDOWN(SUM($C21:R21)/Basics!$D$12,0)&lt;&gt;ROUNDDOWN(SUM($C21:Q21)/Basics!$D$12,0),$B26,0)</f>
        <v>0</v>
      </c>
      <c r="S26" s="49">
        <f>IF(ROUNDDOWN(SUM($C21:S21)/Basics!$D$12,0)&lt;&gt;ROUNDDOWN(SUM($C21:R21)/Basics!$D$12,0),$B26,0)</f>
        <v>0</v>
      </c>
      <c r="T26" s="49">
        <f>IF(ROUNDDOWN(SUM($C21:T21)/Basics!$D$12,0)&lt;&gt;ROUNDDOWN(SUM($C21:S21)/Basics!$D$12,0),$B26,0)</f>
        <v>0</v>
      </c>
      <c r="U26" s="49">
        <f>IF(ROUNDDOWN(SUM($C21:U21)/Basics!$D$12,0)&lt;&gt;ROUNDDOWN(SUM($C21:T21)/Basics!$D$12,0),$B26,0)</f>
        <v>0</v>
      </c>
      <c r="V26" s="50">
        <f>IF(ROUNDDOWN(SUM($C21:V21)/Basics!$D$12,0)&lt;&gt;ROUNDDOWN(SUM($C21:U21)/Basics!$D$12,0),$B26,0)</f>
        <v>0</v>
      </c>
    </row>
    <row r="27" spans="1:23" s="51" customFormat="1" outlineLevel="1" x14ac:dyDescent="0.2">
      <c r="A27" s="207" t="str">
        <f>+IF(Basics!G41&lt;&gt;"","Kosten für neue "&amp;Basics!G41,"")</f>
        <v>Kosten für neue Leuchte</v>
      </c>
      <c r="B27" s="47">
        <f>+Basics!I41</f>
        <v>-80</v>
      </c>
      <c r="C27" s="48">
        <f>IF(C26&lt;&gt;0,$B$27,0)</f>
        <v>-80</v>
      </c>
      <c r="D27" s="49">
        <f>IF(D26&lt;&gt;0,$B$27,0)</f>
        <v>0</v>
      </c>
      <c r="E27" s="49">
        <f t="shared" ref="E27:V27" si="68">IF(E26&lt;&gt;0,$B$27,0)</f>
        <v>0</v>
      </c>
      <c r="F27" s="49">
        <f t="shared" si="68"/>
        <v>0</v>
      </c>
      <c r="G27" s="49">
        <f t="shared" si="68"/>
        <v>0</v>
      </c>
      <c r="H27" s="49">
        <f t="shared" si="68"/>
        <v>0</v>
      </c>
      <c r="I27" s="49">
        <f t="shared" si="68"/>
        <v>0</v>
      </c>
      <c r="J27" s="49">
        <f t="shared" si="68"/>
        <v>-80</v>
      </c>
      <c r="K27" s="49">
        <f t="shared" si="68"/>
        <v>0</v>
      </c>
      <c r="L27" s="49">
        <f t="shared" si="68"/>
        <v>0</v>
      </c>
      <c r="M27" s="49">
        <f t="shared" si="68"/>
        <v>0</v>
      </c>
      <c r="N27" s="49">
        <f t="shared" si="68"/>
        <v>0</v>
      </c>
      <c r="O27" s="49">
        <f t="shared" si="68"/>
        <v>0</v>
      </c>
      <c r="P27" s="49">
        <f t="shared" si="68"/>
        <v>0</v>
      </c>
      <c r="Q27" s="49">
        <f t="shared" si="68"/>
        <v>-80</v>
      </c>
      <c r="R27" s="49">
        <f t="shared" si="68"/>
        <v>0</v>
      </c>
      <c r="S27" s="49">
        <f t="shared" si="68"/>
        <v>0</v>
      </c>
      <c r="T27" s="49">
        <f t="shared" si="68"/>
        <v>0</v>
      </c>
      <c r="U27" s="49">
        <f t="shared" si="68"/>
        <v>0</v>
      </c>
      <c r="V27" s="50">
        <f t="shared" si="68"/>
        <v>0</v>
      </c>
    </row>
    <row r="28" spans="1:23" s="51" customFormat="1" outlineLevel="1" x14ac:dyDescent="0.2">
      <c r="A28" s="207" t="str">
        <f>+IF(Basics!G42&lt;&gt;"","Kosten für neue "&amp;Basics!G42,"")</f>
        <v/>
      </c>
      <c r="B28" s="47">
        <f>+Basics!I42</f>
        <v>0</v>
      </c>
      <c r="C28" s="48">
        <f>IF(C26&lt;&gt;0,$B$28,0)</f>
        <v>0</v>
      </c>
      <c r="D28" s="49">
        <f>IF(D26&lt;&gt;0,$B$28,0)</f>
        <v>0</v>
      </c>
      <c r="E28" s="49">
        <f t="shared" ref="E28:V28" si="69">IF(E26&lt;&gt;0,$B$28,0)</f>
        <v>0</v>
      </c>
      <c r="F28" s="49">
        <f t="shared" si="69"/>
        <v>0</v>
      </c>
      <c r="G28" s="49">
        <f t="shared" si="69"/>
        <v>0</v>
      </c>
      <c r="H28" s="49">
        <f t="shared" si="69"/>
        <v>0</v>
      </c>
      <c r="I28" s="49">
        <f t="shared" si="69"/>
        <v>0</v>
      </c>
      <c r="J28" s="49">
        <f t="shared" si="69"/>
        <v>0</v>
      </c>
      <c r="K28" s="49">
        <f t="shared" si="69"/>
        <v>0</v>
      </c>
      <c r="L28" s="49">
        <f t="shared" si="69"/>
        <v>0</v>
      </c>
      <c r="M28" s="49">
        <f t="shared" si="69"/>
        <v>0</v>
      </c>
      <c r="N28" s="49">
        <f t="shared" si="69"/>
        <v>0</v>
      </c>
      <c r="O28" s="49">
        <f t="shared" si="69"/>
        <v>0</v>
      </c>
      <c r="P28" s="49">
        <f t="shared" si="69"/>
        <v>0</v>
      </c>
      <c r="Q28" s="49">
        <f t="shared" si="69"/>
        <v>0</v>
      </c>
      <c r="R28" s="49">
        <f t="shared" si="69"/>
        <v>0</v>
      </c>
      <c r="S28" s="49">
        <f t="shared" si="69"/>
        <v>0</v>
      </c>
      <c r="T28" s="49">
        <f t="shared" si="69"/>
        <v>0</v>
      </c>
      <c r="U28" s="49">
        <f t="shared" si="69"/>
        <v>0</v>
      </c>
      <c r="V28" s="50">
        <f t="shared" si="69"/>
        <v>0</v>
      </c>
    </row>
    <row r="29" spans="1:23" s="51" customFormat="1" ht="13.5" outlineLevel="1" thickBot="1" x14ac:dyDescent="0.25">
      <c r="A29" s="52">
        <f>+Basics!T40</f>
        <v>15</v>
      </c>
      <c r="B29" s="53">
        <f>+B15</f>
        <v>40</v>
      </c>
      <c r="C29" s="48">
        <f>IF(C26&lt;&gt;0,($A29/60)*$B29,0)</f>
        <v>10</v>
      </c>
      <c r="D29" s="49">
        <f>IF(D26&lt;&gt;0,($A29/60)*$B29,0)</f>
        <v>0</v>
      </c>
      <c r="E29" s="49">
        <f t="shared" ref="E29:V29" si="70">IF(E26&lt;&gt;0,($A29/60)*$B29,0)</f>
        <v>0</v>
      </c>
      <c r="F29" s="49">
        <f t="shared" si="70"/>
        <v>0</v>
      </c>
      <c r="G29" s="49">
        <f t="shared" si="70"/>
        <v>0</v>
      </c>
      <c r="H29" s="49">
        <f t="shared" si="70"/>
        <v>0</v>
      </c>
      <c r="I29" s="49">
        <f t="shared" si="70"/>
        <v>0</v>
      </c>
      <c r="J29" s="49">
        <f t="shared" si="70"/>
        <v>10</v>
      </c>
      <c r="K29" s="49">
        <f t="shared" si="70"/>
        <v>0</v>
      </c>
      <c r="L29" s="49">
        <f t="shared" si="70"/>
        <v>0</v>
      </c>
      <c r="M29" s="49">
        <f t="shared" si="70"/>
        <v>0</v>
      </c>
      <c r="N29" s="49">
        <f t="shared" si="70"/>
        <v>0</v>
      </c>
      <c r="O29" s="49">
        <f t="shared" si="70"/>
        <v>0</v>
      </c>
      <c r="P29" s="49">
        <f t="shared" si="70"/>
        <v>0</v>
      </c>
      <c r="Q29" s="49">
        <f t="shared" si="70"/>
        <v>10</v>
      </c>
      <c r="R29" s="49">
        <f t="shared" si="70"/>
        <v>0</v>
      </c>
      <c r="S29" s="49">
        <f t="shared" si="70"/>
        <v>0</v>
      </c>
      <c r="T29" s="49">
        <f t="shared" si="70"/>
        <v>0</v>
      </c>
      <c r="U29" s="49">
        <f t="shared" si="70"/>
        <v>0</v>
      </c>
      <c r="V29" s="50">
        <f t="shared" si="70"/>
        <v>0</v>
      </c>
    </row>
    <row r="30" spans="1:23" s="45" customFormat="1" x14ac:dyDescent="0.2">
      <c r="A30" s="40" t="s">
        <v>10</v>
      </c>
      <c r="B30" s="54"/>
      <c r="C30" s="42">
        <f>SUM(C25:C29)</f>
        <v>-46.906000000000006</v>
      </c>
      <c r="D30" s="43">
        <f>SUM(D25:D29)</f>
        <v>21.7728</v>
      </c>
      <c r="E30" s="43">
        <f t="shared" ref="E30:U30" si="71">SUM(E25:E29)</f>
        <v>26.127359999999996</v>
      </c>
      <c r="F30" s="43">
        <f t="shared" si="71"/>
        <v>31.352831999999996</v>
      </c>
      <c r="G30" s="43">
        <f t="shared" si="71"/>
        <v>37.623398399999992</v>
      </c>
      <c r="H30" s="43">
        <f t="shared" si="71"/>
        <v>45.148078079999991</v>
      </c>
      <c r="I30" s="43">
        <f t="shared" si="71"/>
        <v>54.177693695999984</v>
      </c>
      <c r="J30" s="43">
        <f t="shared" si="71"/>
        <v>-3.6767564800015862E-2</v>
      </c>
      <c r="K30" s="43">
        <f t="shared" si="71"/>
        <v>78.015878922239978</v>
      </c>
      <c r="L30" s="43">
        <f t="shared" si="71"/>
        <v>93.619054706687962</v>
      </c>
      <c r="M30" s="43">
        <f t="shared" si="71"/>
        <v>112.34286564802558</v>
      </c>
      <c r="N30" s="43">
        <f t="shared" si="71"/>
        <v>134.81143877763068</v>
      </c>
      <c r="O30" s="43">
        <f t="shared" si="71"/>
        <v>161.77372653315683</v>
      </c>
      <c r="P30" s="43">
        <f t="shared" si="71"/>
        <v>194.12847183978818</v>
      </c>
      <c r="Q30" s="43">
        <f t="shared" si="71"/>
        <v>167.90416620774579</v>
      </c>
      <c r="R30" s="43">
        <f t="shared" si="71"/>
        <v>279.54499944929495</v>
      </c>
      <c r="S30" s="43">
        <f t="shared" si="71"/>
        <v>335.45399933915394</v>
      </c>
      <c r="T30" s="43">
        <f t="shared" si="71"/>
        <v>402.54479920698464</v>
      </c>
      <c r="U30" s="43">
        <f t="shared" si="71"/>
        <v>483.05375904838161</v>
      </c>
      <c r="V30" s="44">
        <f>SUM(V25:V29)</f>
        <v>579.66451085805784</v>
      </c>
    </row>
    <row r="31" spans="1:23" s="60" customFormat="1" ht="13.5" thickBot="1" x14ac:dyDescent="0.25">
      <c r="A31" s="55" t="s">
        <v>9</v>
      </c>
      <c r="B31" s="56"/>
      <c r="C31" s="57">
        <f>C30</f>
        <v>-46.906000000000006</v>
      </c>
      <c r="D31" s="58">
        <f t="shared" ref="D31:V31" si="72">C31+D30</f>
        <v>-25.133200000000006</v>
      </c>
      <c r="E31" s="58">
        <f t="shared" si="72"/>
        <v>0.99415999999999016</v>
      </c>
      <c r="F31" s="58">
        <f t="shared" si="72"/>
        <v>32.346991999999986</v>
      </c>
      <c r="G31" s="58">
        <f t="shared" si="72"/>
        <v>69.970390399999985</v>
      </c>
      <c r="H31" s="58">
        <f t="shared" si="72"/>
        <v>115.11846847999998</v>
      </c>
      <c r="I31" s="58">
        <f t="shared" si="72"/>
        <v>169.29616217599997</v>
      </c>
      <c r="J31" s="58">
        <f t="shared" si="72"/>
        <v>169.25939461119995</v>
      </c>
      <c r="K31" s="58">
        <f t="shared" si="72"/>
        <v>247.27527353343993</v>
      </c>
      <c r="L31" s="58">
        <f t="shared" si="72"/>
        <v>340.89432824012789</v>
      </c>
      <c r="M31" s="58">
        <f t="shared" si="72"/>
        <v>453.23719388815346</v>
      </c>
      <c r="N31" s="58">
        <f t="shared" si="72"/>
        <v>588.04863266578411</v>
      </c>
      <c r="O31" s="58">
        <f t="shared" si="72"/>
        <v>749.82235919894094</v>
      </c>
      <c r="P31" s="58">
        <f t="shared" si="72"/>
        <v>943.95083103872912</v>
      </c>
      <c r="Q31" s="58">
        <f t="shared" si="72"/>
        <v>1111.8549972464748</v>
      </c>
      <c r="R31" s="58">
        <f t="shared" si="72"/>
        <v>1391.3999966957697</v>
      </c>
      <c r="S31" s="58">
        <f t="shared" si="72"/>
        <v>1726.8539960349235</v>
      </c>
      <c r="T31" s="58">
        <f t="shared" si="72"/>
        <v>2129.3987952419084</v>
      </c>
      <c r="U31" s="58">
        <f t="shared" si="72"/>
        <v>2612.4525542902902</v>
      </c>
      <c r="V31" s="59">
        <f t="shared" si="72"/>
        <v>3192.117065148348</v>
      </c>
    </row>
    <row r="32" spans="1:23" ht="13.5" thickBot="1" x14ac:dyDescent="0.25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6"/>
      <c r="W32" s="4"/>
    </row>
    <row r="33" spans="1:24" ht="16.5" thickBot="1" x14ac:dyDescent="0.25">
      <c r="A33" s="67" t="s">
        <v>2</v>
      </c>
      <c r="B33" s="68"/>
      <c r="C33" s="8">
        <f>+C19</f>
        <v>1</v>
      </c>
      <c r="D33" s="9">
        <f>+C33+1</f>
        <v>2</v>
      </c>
      <c r="E33" s="9">
        <f t="shared" ref="E33:V33" si="73">+D33+1</f>
        <v>3</v>
      </c>
      <c r="F33" s="9">
        <f t="shared" si="73"/>
        <v>4</v>
      </c>
      <c r="G33" s="9">
        <f t="shared" si="73"/>
        <v>5</v>
      </c>
      <c r="H33" s="9">
        <f t="shared" si="73"/>
        <v>6</v>
      </c>
      <c r="I33" s="9">
        <f t="shared" si="73"/>
        <v>7</v>
      </c>
      <c r="J33" s="9">
        <f t="shared" si="73"/>
        <v>8</v>
      </c>
      <c r="K33" s="9">
        <f t="shared" si="73"/>
        <v>9</v>
      </c>
      <c r="L33" s="9">
        <f t="shared" si="73"/>
        <v>10</v>
      </c>
      <c r="M33" s="9">
        <f t="shared" si="73"/>
        <v>11</v>
      </c>
      <c r="N33" s="9">
        <f t="shared" si="73"/>
        <v>12</v>
      </c>
      <c r="O33" s="9">
        <f t="shared" si="73"/>
        <v>13</v>
      </c>
      <c r="P33" s="9">
        <f t="shared" si="73"/>
        <v>14</v>
      </c>
      <c r="Q33" s="9">
        <f t="shared" si="73"/>
        <v>15</v>
      </c>
      <c r="R33" s="9">
        <f t="shared" si="73"/>
        <v>16</v>
      </c>
      <c r="S33" s="9">
        <f t="shared" si="73"/>
        <v>17</v>
      </c>
      <c r="T33" s="9">
        <f t="shared" si="73"/>
        <v>18</v>
      </c>
      <c r="U33" s="9">
        <f t="shared" si="73"/>
        <v>19</v>
      </c>
      <c r="V33" s="10">
        <f t="shared" si="73"/>
        <v>20</v>
      </c>
      <c r="W33" s="4"/>
    </row>
    <row r="34" spans="1:24" outlineLevel="1" x14ac:dyDescent="0.2">
      <c r="A34" s="21" t="s">
        <v>3</v>
      </c>
      <c r="B34" s="22">
        <f>+Basics!H48</f>
        <v>30</v>
      </c>
      <c r="C34" s="23">
        <f>$B34</f>
        <v>30</v>
      </c>
      <c r="D34" s="24">
        <f>$B34</f>
        <v>30</v>
      </c>
      <c r="E34" s="24">
        <f t="shared" ref="E34:V34" si="74">$B34</f>
        <v>30</v>
      </c>
      <c r="F34" s="24">
        <f t="shared" si="74"/>
        <v>30</v>
      </c>
      <c r="G34" s="24">
        <f t="shared" si="74"/>
        <v>30</v>
      </c>
      <c r="H34" s="24">
        <f t="shared" si="74"/>
        <v>30</v>
      </c>
      <c r="I34" s="24">
        <f t="shared" si="74"/>
        <v>30</v>
      </c>
      <c r="J34" s="24">
        <f t="shared" si="74"/>
        <v>30</v>
      </c>
      <c r="K34" s="24">
        <f t="shared" si="74"/>
        <v>30</v>
      </c>
      <c r="L34" s="24">
        <f t="shared" si="74"/>
        <v>30</v>
      </c>
      <c r="M34" s="24">
        <f t="shared" si="74"/>
        <v>30</v>
      </c>
      <c r="N34" s="24">
        <f t="shared" si="74"/>
        <v>30</v>
      </c>
      <c r="O34" s="24">
        <f t="shared" si="74"/>
        <v>30</v>
      </c>
      <c r="P34" s="24">
        <f t="shared" si="74"/>
        <v>30</v>
      </c>
      <c r="Q34" s="24">
        <f t="shared" si="74"/>
        <v>30</v>
      </c>
      <c r="R34" s="24">
        <f t="shared" si="74"/>
        <v>30</v>
      </c>
      <c r="S34" s="24">
        <f t="shared" si="74"/>
        <v>30</v>
      </c>
      <c r="T34" s="24">
        <f t="shared" si="74"/>
        <v>30</v>
      </c>
      <c r="U34" s="24">
        <f t="shared" si="74"/>
        <v>30</v>
      </c>
      <c r="V34" s="25">
        <f t="shared" si="74"/>
        <v>30</v>
      </c>
      <c r="W34" s="4"/>
    </row>
    <row r="35" spans="1:24" outlineLevel="1" x14ac:dyDescent="0.2">
      <c r="A35" s="21" t="s">
        <v>4</v>
      </c>
      <c r="B35" s="26">
        <f>B9</f>
        <v>2016</v>
      </c>
      <c r="C35" s="27">
        <f>$B$21</f>
        <v>2016</v>
      </c>
      <c r="D35" s="28">
        <f>+$B35</f>
        <v>2016</v>
      </c>
      <c r="E35" s="28">
        <f t="shared" ref="E35:V35" si="75">$B$21</f>
        <v>2016</v>
      </c>
      <c r="F35" s="28">
        <f t="shared" si="75"/>
        <v>2016</v>
      </c>
      <c r="G35" s="28">
        <f t="shared" si="75"/>
        <v>2016</v>
      </c>
      <c r="H35" s="28">
        <f t="shared" si="75"/>
        <v>2016</v>
      </c>
      <c r="I35" s="28">
        <f t="shared" si="75"/>
        <v>2016</v>
      </c>
      <c r="J35" s="28">
        <f t="shared" si="75"/>
        <v>2016</v>
      </c>
      <c r="K35" s="28">
        <f t="shared" si="75"/>
        <v>2016</v>
      </c>
      <c r="L35" s="28">
        <f t="shared" si="75"/>
        <v>2016</v>
      </c>
      <c r="M35" s="28">
        <f t="shared" si="75"/>
        <v>2016</v>
      </c>
      <c r="N35" s="28">
        <f t="shared" si="75"/>
        <v>2016</v>
      </c>
      <c r="O35" s="28">
        <f t="shared" si="75"/>
        <v>2016</v>
      </c>
      <c r="P35" s="28">
        <f t="shared" si="75"/>
        <v>2016</v>
      </c>
      <c r="Q35" s="28">
        <f t="shared" si="75"/>
        <v>2016</v>
      </c>
      <c r="R35" s="28">
        <f t="shared" si="75"/>
        <v>2016</v>
      </c>
      <c r="S35" s="28">
        <f t="shared" si="75"/>
        <v>2016</v>
      </c>
      <c r="T35" s="28">
        <f t="shared" si="75"/>
        <v>2016</v>
      </c>
      <c r="U35" s="28">
        <f t="shared" si="75"/>
        <v>2016</v>
      </c>
      <c r="V35" s="29">
        <f t="shared" si="75"/>
        <v>2016</v>
      </c>
      <c r="W35" s="4"/>
    </row>
    <row r="36" spans="1:24" outlineLevel="1" x14ac:dyDescent="0.2">
      <c r="A36" s="183" t="s">
        <v>48</v>
      </c>
      <c r="B36" s="26"/>
      <c r="C36" s="27">
        <f>+C35</f>
        <v>2016</v>
      </c>
      <c r="D36" s="28">
        <f>+D35+C36</f>
        <v>4032</v>
      </c>
      <c r="E36" s="28">
        <f t="shared" ref="E36:V36" si="76">+E35+D36</f>
        <v>6048</v>
      </c>
      <c r="F36" s="28">
        <f t="shared" si="76"/>
        <v>8064</v>
      </c>
      <c r="G36" s="28">
        <f t="shared" si="76"/>
        <v>10080</v>
      </c>
      <c r="H36" s="28">
        <f t="shared" si="76"/>
        <v>12096</v>
      </c>
      <c r="I36" s="28">
        <f t="shared" si="76"/>
        <v>14112</v>
      </c>
      <c r="J36" s="28">
        <f t="shared" si="76"/>
        <v>16128</v>
      </c>
      <c r="K36" s="28">
        <f t="shared" si="76"/>
        <v>18144</v>
      </c>
      <c r="L36" s="28">
        <f t="shared" si="76"/>
        <v>20160</v>
      </c>
      <c r="M36" s="28">
        <f t="shared" si="76"/>
        <v>22176</v>
      </c>
      <c r="N36" s="28">
        <f t="shared" si="76"/>
        <v>24192</v>
      </c>
      <c r="O36" s="28">
        <f t="shared" si="76"/>
        <v>26208</v>
      </c>
      <c r="P36" s="28">
        <f t="shared" si="76"/>
        <v>28224</v>
      </c>
      <c r="Q36" s="28">
        <f t="shared" si="76"/>
        <v>30240</v>
      </c>
      <c r="R36" s="28">
        <f t="shared" si="76"/>
        <v>32256</v>
      </c>
      <c r="S36" s="28">
        <f t="shared" si="76"/>
        <v>34272</v>
      </c>
      <c r="T36" s="28">
        <f t="shared" si="76"/>
        <v>36288</v>
      </c>
      <c r="U36" s="28">
        <f t="shared" si="76"/>
        <v>38304</v>
      </c>
      <c r="V36" s="29">
        <f t="shared" si="76"/>
        <v>40320</v>
      </c>
      <c r="W36" s="4"/>
    </row>
    <row r="37" spans="1:24" s="35" customFormat="1" outlineLevel="1" x14ac:dyDescent="0.2">
      <c r="A37" s="21" t="s">
        <v>5</v>
      </c>
      <c r="B37" s="31">
        <f>B11</f>
        <v>0.2</v>
      </c>
      <c r="C37" s="32">
        <f>B37</f>
        <v>0.2</v>
      </c>
      <c r="D37" s="33">
        <f>+C37*(1+$B38)</f>
        <v>0.24</v>
      </c>
      <c r="E37" s="33">
        <f t="shared" ref="E37" si="77">+D37*(1+$B38)</f>
        <v>0.28799999999999998</v>
      </c>
      <c r="F37" s="33">
        <f t="shared" ref="F37" si="78">+E37*(1+$B38)</f>
        <v>0.34559999999999996</v>
      </c>
      <c r="G37" s="33">
        <f t="shared" ref="G37" si="79">+F37*(1+$B38)</f>
        <v>0.41471999999999992</v>
      </c>
      <c r="H37" s="33">
        <f t="shared" ref="H37" si="80">+G37*(1+$B38)</f>
        <v>0.49766399999999988</v>
      </c>
      <c r="I37" s="33">
        <f t="shared" ref="I37" si="81">+H37*(1+$B38)</f>
        <v>0.59719679999999986</v>
      </c>
      <c r="J37" s="33">
        <f t="shared" ref="J37" si="82">+I37*(1+$B38)</f>
        <v>0.71663615999999986</v>
      </c>
      <c r="K37" s="33">
        <f t="shared" ref="K37" si="83">+J37*(1+$B38)</f>
        <v>0.85996339199999983</v>
      </c>
      <c r="L37" s="33">
        <f t="shared" ref="L37" si="84">+K37*(1+$B38)</f>
        <v>1.0319560703999997</v>
      </c>
      <c r="M37" s="33">
        <f t="shared" ref="M37" si="85">+L37*(1+$B38)</f>
        <v>1.2383472844799996</v>
      </c>
      <c r="N37" s="33">
        <f t="shared" ref="N37" si="86">+M37*(1+$B38)</f>
        <v>1.4860167413759995</v>
      </c>
      <c r="O37" s="33">
        <f t="shared" ref="O37" si="87">+N37*(1+$B38)</f>
        <v>1.7832200896511994</v>
      </c>
      <c r="P37" s="33">
        <f t="shared" ref="P37" si="88">+O37*(1+$B38)</f>
        <v>2.1398641075814391</v>
      </c>
      <c r="Q37" s="33">
        <f t="shared" ref="Q37" si="89">+P37*(1+$B38)</f>
        <v>2.567836929097727</v>
      </c>
      <c r="R37" s="33">
        <f t="shared" ref="R37" si="90">+Q37*(1+$B38)</f>
        <v>3.0814043149172723</v>
      </c>
      <c r="S37" s="33">
        <f t="shared" ref="S37" si="91">+R37*(1+$B38)</f>
        <v>3.6976851779007265</v>
      </c>
      <c r="T37" s="33">
        <f t="shared" ref="T37" si="92">+S37*(1+$B38)</f>
        <v>4.4372222134808714</v>
      </c>
      <c r="U37" s="33">
        <f t="shared" ref="U37" si="93">+T37*(1+$B38)</f>
        <v>5.3246666561770457</v>
      </c>
      <c r="V37" s="34">
        <f t="shared" ref="V37" si="94">+U37*(1+$B38)</f>
        <v>6.3895999874124545</v>
      </c>
      <c r="X37" s="4"/>
    </row>
    <row r="38" spans="1:24" ht="13.5" outlineLevel="1" thickBot="1" x14ac:dyDescent="0.25">
      <c r="A38" s="36" t="str">
        <f>+A12</f>
        <v>angenommene Preissteigerung</v>
      </c>
      <c r="B38" s="37">
        <f>+B12</f>
        <v>0.2</v>
      </c>
      <c r="C38" s="21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9"/>
      <c r="W38" s="4"/>
    </row>
    <row r="39" spans="1:24" s="45" customFormat="1" outlineLevel="1" x14ac:dyDescent="0.2">
      <c r="A39" s="40" t="s">
        <v>6</v>
      </c>
      <c r="B39" s="41"/>
      <c r="C39" s="42">
        <f t="shared" ref="C39:V39" si="95">C34*C35*C37/1000</f>
        <v>12.096</v>
      </c>
      <c r="D39" s="43">
        <f t="shared" si="95"/>
        <v>14.515199999999998</v>
      </c>
      <c r="E39" s="43">
        <f t="shared" si="95"/>
        <v>17.418239999999997</v>
      </c>
      <c r="F39" s="43">
        <f t="shared" si="95"/>
        <v>20.901888</v>
      </c>
      <c r="G39" s="43">
        <f t="shared" si="95"/>
        <v>25.082265599999996</v>
      </c>
      <c r="H39" s="43">
        <f t="shared" si="95"/>
        <v>30.098718719999994</v>
      </c>
      <c r="I39" s="43">
        <f t="shared" si="95"/>
        <v>36.11846246399999</v>
      </c>
      <c r="J39" s="43">
        <f t="shared" si="95"/>
        <v>43.342154956799988</v>
      </c>
      <c r="K39" s="43">
        <f t="shared" si="95"/>
        <v>52.010585948159992</v>
      </c>
      <c r="L39" s="43">
        <f t="shared" si="95"/>
        <v>62.412703137791986</v>
      </c>
      <c r="M39" s="43">
        <f t="shared" si="95"/>
        <v>74.895243765350372</v>
      </c>
      <c r="N39" s="43">
        <f t="shared" si="95"/>
        <v>89.874292518420447</v>
      </c>
      <c r="O39" s="43">
        <f t="shared" si="95"/>
        <v>107.84915102210454</v>
      </c>
      <c r="P39" s="43">
        <f t="shared" si="95"/>
        <v>129.41898122652543</v>
      </c>
      <c r="Q39" s="43">
        <f t="shared" si="95"/>
        <v>155.30277747183052</v>
      </c>
      <c r="R39" s="43">
        <f t="shared" si="95"/>
        <v>186.36333296619665</v>
      </c>
      <c r="S39" s="43">
        <f t="shared" si="95"/>
        <v>223.63599955943593</v>
      </c>
      <c r="T39" s="43">
        <f t="shared" si="95"/>
        <v>268.36319947132313</v>
      </c>
      <c r="U39" s="43">
        <f t="shared" si="95"/>
        <v>322.03583936558772</v>
      </c>
      <c r="V39" s="44">
        <f t="shared" si="95"/>
        <v>386.44300723870526</v>
      </c>
      <c r="X39" s="4"/>
    </row>
    <row r="40" spans="1:24" s="51" customFormat="1" outlineLevel="1" x14ac:dyDescent="0.2">
      <c r="A40" s="63" t="s">
        <v>7</v>
      </c>
      <c r="B40" s="47">
        <f>+Basics!I48</f>
        <v>29.5</v>
      </c>
      <c r="C40" s="48">
        <f>+$B40</f>
        <v>29.5</v>
      </c>
      <c r="D40" s="49">
        <f>IF(ROUNDDOWN(SUM($C35:D35)/Basics!$D$13,0)&lt;&gt;ROUNDDOWN(SUM($C35:C35)/Basics!$D$13,0),$B40*(1-Basics!$D$14),0)</f>
        <v>0</v>
      </c>
      <c r="E40" s="49">
        <f>IF(ROUNDDOWN(SUM($C35:E35)/Basics!$D$13,0)&lt;&gt;ROUNDDOWN(SUM($C$35:D35)/Basics!$D$13,0),$B40*(1-Basics!$D$14),0)</f>
        <v>0</v>
      </c>
      <c r="F40" s="49">
        <f>IF(ROUNDDOWN(SUM($C35:F35)/Basics!$D$13,0)&lt;&gt;ROUNDDOWN(SUM($C$35:E35)/Basics!$D$13,0),$B40*(1-Basics!$D$14),0)</f>
        <v>0</v>
      </c>
      <c r="G40" s="49">
        <f>IF(ROUNDDOWN(SUM($C35:G35)/Basics!$D$13,0)&lt;&gt;ROUNDDOWN(SUM($C$35:F35)/Basics!$D$13,0),$B40*(1-Basics!$D$14),0)</f>
        <v>0</v>
      </c>
      <c r="H40" s="49">
        <f>IF(ROUNDDOWN(SUM($C35:H35)/Basics!$D$13,0)&lt;&gt;ROUNDDOWN(SUM($C$35:G35)/Basics!$D$13,0),$B40*(1-Basics!$D$14),0)</f>
        <v>0</v>
      </c>
      <c r="I40" s="49">
        <f>IF(ROUNDDOWN(SUM($C35:I35)/Basics!$D$13,0)&lt;&gt;ROUNDDOWN(SUM($C$35:H35)/Basics!$D$13,0),$B40*(1-Basics!$D$14),0)</f>
        <v>0</v>
      </c>
      <c r="J40" s="49">
        <f>IF(ROUNDDOWN(SUM($C35:J35)/Basics!$D$13,0)&lt;&gt;ROUNDDOWN(SUM($C$35:I35)/Basics!$D$13,0),$B40*(1-Basics!$D$14),0)</f>
        <v>0</v>
      </c>
      <c r="K40" s="49">
        <f>IF(ROUNDDOWN(SUM($C35:K35)/Basics!$D$13,0)&lt;&gt;ROUNDDOWN(SUM($C$35:J35)/Basics!$D$13,0),$B40*(1-Basics!$D$14),0)</f>
        <v>0</v>
      </c>
      <c r="L40" s="49">
        <f>IF(ROUNDDOWN(SUM($C35:L35)/Basics!$D$13,0)&lt;&gt;ROUNDDOWN(SUM($C$35:K35)/Basics!$D$13,0),$B40*(1-Basics!$D$14),0)</f>
        <v>0</v>
      </c>
      <c r="M40" s="49">
        <f>IF(ROUNDDOWN(SUM($C35:M35)/Basics!$D$13,0)&lt;&gt;ROUNDDOWN(SUM($C$35:L35)/Basics!$D$13,0),$B40*(1-Basics!$D$14),0)</f>
        <v>0</v>
      </c>
      <c r="N40" s="49">
        <f>IF(ROUNDDOWN(SUM($C35:N35)/Basics!$D$13,0)&lt;&gt;ROUNDDOWN(SUM($C$35:M35)/Basics!$D$13,0),$B40*(1-Basics!$D$14),0)</f>
        <v>0</v>
      </c>
      <c r="O40" s="49">
        <f>IF(ROUNDDOWN(SUM($C35:O35)/Basics!$D$13,0)&lt;&gt;ROUNDDOWN(SUM($C$35:N35)/Basics!$D$13,0),$B40*(1-Basics!$D$14),0)</f>
        <v>0</v>
      </c>
      <c r="P40" s="49">
        <f>IF(ROUNDDOWN(SUM($C35:P35)/Basics!$D$13,0)&lt;&gt;ROUNDDOWN(SUM($C$35:O35)/Basics!$D$13,0),$B40*(1-Basics!$D$14),0)</f>
        <v>0</v>
      </c>
      <c r="Q40" s="49">
        <f>IF(ROUNDDOWN(SUM($C35:Q35)/Basics!$D$13,0)&lt;&gt;ROUNDDOWN(SUM($C$35:P35)/Basics!$D$13,0),$B40*(1-Basics!$D$14),0)</f>
        <v>0</v>
      </c>
      <c r="R40" s="49">
        <f>IF(ROUNDDOWN(SUM($C35:R35)/Basics!$D$13,0)&lt;&gt;ROUNDDOWN(SUM($C$35:Q35)/Basics!$D$13,0),$B40*(1-Basics!$D$14),0)</f>
        <v>0</v>
      </c>
      <c r="S40" s="49">
        <f>IF(ROUNDDOWN(SUM($C35:S35)/Basics!$D$13,0)&lt;&gt;ROUNDDOWN(SUM($C$35:R35)/Basics!$D$13,0),$B40*(1-Basics!$D$14),0)</f>
        <v>0</v>
      </c>
      <c r="T40" s="49">
        <f>IF(ROUNDDOWN(SUM($C35:T35)/Basics!$D$13,0)&lt;&gt;ROUNDDOWN(SUM($C$35:S35)/Basics!$D$13,0),$B40*(1-Basics!$D$14),0)</f>
        <v>0</v>
      </c>
      <c r="U40" s="49">
        <f>IF(ROUNDDOWN(SUM($C35:U35)/Basics!$D$13,0)&lt;&gt;ROUNDDOWN(SUM($C$35:T35)/Basics!$D$13,0),$B40*(1-Basics!$D$14),0)</f>
        <v>0</v>
      </c>
      <c r="V40" s="50">
        <f>IF(ROUNDDOWN(SUM($C35:V35)/Basics!$D$13,0)&lt;&gt;ROUNDDOWN(SUM($C$35:U35)/Basics!$D$13,0),$B40*(1-Basics!$D$14),0)</f>
        <v>0</v>
      </c>
    </row>
    <row r="41" spans="1:24" s="51" customFormat="1" ht="13.5" outlineLevel="1" thickBot="1" x14ac:dyDescent="0.25">
      <c r="A41" s="52">
        <f>+Basics!T48</f>
        <v>5</v>
      </c>
      <c r="B41" s="53">
        <f>+B15</f>
        <v>40</v>
      </c>
      <c r="C41" s="48">
        <f>IF(C40&lt;&gt;0,($A41/60)*$B41,0)</f>
        <v>3.333333333333333</v>
      </c>
      <c r="D41" s="49">
        <f t="shared" ref="D41:V41" si="96">IF(D40&lt;&gt;0,($A41/60)*$B41,0)</f>
        <v>0</v>
      </c>
      <c r="E41" s="49">
        <f t="shared" si="96"/>
        <v>0</v>
      </c>
      <c r="F41" s="49">
        <f t="shared" si="96"/>
        <v>0</v>
      </c>
      <c r="G41" s="49">
        <f t="shared" si="96"/>
        <v>0</v>
      </c>
      <c r="H41" s="49">
        <f t="shared" si="96"/>
        <v>0</v>
      </c>
      <c r="I41" s="49">
        <f t="shared" si="96"/>
        <v>0</v>
      </c>
      <c r="J41" s="49">
        <f t="shared" si="96"/>
        <v>0</v>
      </c>
      <c r="K41" s="49">
        <f t="shared" si="96"/>
        <v>0</v>
      </c>
      <c r="L41" s="49">
        <f t="shared" si="96"/>
        <v>0</v>
      </c>
      <c r="M41" s="49">
        <f t="shared" si="96"/>
        <v>0</v>
      </c>
      <c r="N41" s="49">
        <f t="shared" si="96"/>
        <v>0</v>
      </c>
      <c r="O41" s="49">
        <f t="shared" si="96"/>
        <v>0</v>
      </c>
      <c r="P41" s="49">
        <f t="shared" si="96"/>
        <v>0</v>
      </c>
      <c r="Q41" s="49">
        <f t="shared" si="96"/>
        <v>0</v>
      </c>
      <c r="R41" s="49">
        <f t="shared" si="96"/>
        <v>0</v>
      </c>
      <c r="S41" s="49">
        <f t="shared" si="96"/>
        <v>0</v>
      </c>
      <c r="T41" s="49">
        <f t="shared" si="96"/>
        <v>0</v>
      </c>
      <c r="U41" s="49">
        <f t="shared" si="96"/>
        <v>0</v>
      </c>
      <c r="V41" s="50">
        <f t="shared" si="96"/>
        <v>0</v>
      </c>
    </row>
    <row r="42" spans="1:24" s="45" customFormat="1" x14ac:dyDescent="0.2">
      <c r="A42" s="40" t="s">
        <v>10</v>
      </c>
      <c r="B42" s="54"/>
      <c r="C42" s="42">
        <f>SUM(C39:C41)</f>
        <v>44.929333333333339</v>
      </c>
      <c r="D42" s="43">
        <f t="shared" ref="D42:V42" si="97">SUM(D39:D40)</f>
        <v>14.515199999999998</v>
      </c>
      <c r="E42" s="43">
        <f t="shared" si="97"/>
        <v>17.418239999999997</v>
      </c>
      <c r="F42" s="43">
        <f t="shared" si="97"/>
        <v>20.901888</v>
      </c>
      <c r="G42" s="43">
        <f t="shared" si="97"/>
        <v>25.082265599999996</v>
      </c>
      <c r="H42" s="43">
        <f t="shared" si="97"/>
        <v>30.098718719999994</v>
      </c>
      <c r="I42" s="43">
        <f t="shared" si="97"/>
        <v>36.11846246399999</v>
      </c>
      <c r="J42" s="43">
        <f t="shared" si="97"/>
        <v>43.342154956799988</v>
      </c>
      <c r="K42" s="43">
        <f t="shared" si="97"/>
        <v>52.010585948159992</v>
      </c>
      <c r="L42" s="43">
        <f t="shared" si="97"/>
        <v>62.412703137791986</v>
      </c>
      <c r="M42" s="43">
        <f t="shared" si="97"/>
        <v>74.895243765350372</v>
      </c>
      <c r="N42" s="43">
        <f t="shared" si="97"/>
        <v>89.874292518420447</v>
      </c>
      <c r="O42" s="43">
        <f>SUM(O39:O41)</f>
        <v>107.84915102210454</v>
      </c>
      <c r="P42" s="43">
        <f t="shared" si="97"/>
        <v>129.41898122652543</v>
      </c>
      <c r="Q42" s="43">
        <f t="shared" si="97"/>
        <v>155.30277747183052</v>
      </c>
      <c r="R42" s="43">
        <f t="shared" si="97"/>
        <v>186.36333296619665</v>
      </c>
      <c r="S42" s="43">
        <f t="shared" si="97"/>
        <v>223.63599955943593</v>
      </c>
      <c r="T42" s="43">
        <f t="shared" si="97"/>
        <v>268.36319947132313</v>
      </c>
      <c r="U42" s="43">
        <f t="shared" si="97"/>
        <v>322.03583936558772</v>
      </c>
      <c r="V42" s="44">
        <f t="shared" si="97"/>
        <v>386.44300723870526</v>
      </c>
    </row>
    <row r="43" spans="1:24" s="60" customFormat="1" ht="13.5" thickBot="1" x14ac:dyDescent="0.25">
      <c r="A43" s="55" t="s">
        <v>9</v>
      </c>
      <c r="B43" s="56"/>
      <c r="C43" s="57">
        <f>C42</f>
        <v>44.929333333333339</v>
      </c>
      <c r="D43" s="58">
        <f t="shared" ref="D43:V43" si="98">C43+D42</f>
        <v>59.444533333333339</v>
      </c>
      <c r="E43" s="58">
        <f t="shared" si="98"/>
        <v>76.862773333333337</v>
      </c>
      <c r="F43" s="58">
        <f t="shared" si="98"/>
        <v>97.764661333333336</v>
      </c>
      <c r="G43" s="58">
        <f t="shared" si="98"/>
        <v>122.84692693333334</v>
      </c>
      <c r="H43" s="58">
        <f t="shared" si="98"/>
        <v>152.94564565333332</v>
      </c>
      <c r="I43" s="58">
        <f t="shared" si="98"/>
        <v>189.06410811733332</v>
      </c>
      <c r="J43" s="58">
        <f t="shared" si="98"/>
        <v>232.40626307413331</v>
      </c>
      <c r="K43" s="58">
        <f t="shared" si="98"/>
        <v>284.41684902229332</v>
      </c>
      <c r="L43" s="58">
        <f t="shared" si="98"/>
        <v>346.82955216008531</v>
      </c>
      <c r="M43" s="58">
        <f t="shared" si="98"/>
        <v>421.72479592543567</v>
      </c>
      <c r="N43" s="58">
        <f t="shared" si="98"/>
        <v>511.59908844385609</v>
      </c>
      <c r="O43" s="58">
        <f t="shared" si="98"/>
        <v>619.44823946596057</v>
      </c>
      <c r="P43" s="58">
        <f t="shared" si="98"/>
        <v>748.86722069248594</v>
      </c>
      <c r="Q43" s="58">
        <f t="shared" si="98"/>
        <v>904.16999816431644</v>
      </c>
      <c r="R43" s="58">
        <f t="shared" si="98"/>
        <v>1090.533331130513</v>
      </c>
      <c r="S43" s="58">
        <f t="shared" si="98"/>
        <v>1314.169330689949</v>
      </c>
      <c r="T43" s="58">
        <f t="shared" si="98"/>
        <v>1582.532530161272</v>
      </c>
      <c r="U43" s="58">
        <f t="shared" si="98"/>
        <v>1904.5683695268597</v>
      </c>
      <c r="V43" s="59">
        <f t="shared" si="98"/>
        <v>2291.0113767655648</v>
      </c>
    </row>
  </sheetData>
  <sheetProtection password="8469" sheet="1" objects="1" scenarios="1" selectLockedCells="1"/>
  <phoneticPr fontId="0" type="noConversion"/>
  <conditionalFormatting sqref="C4:V4">
    <cfRule type="cellIs" dxfId="115" priority="34" stopIfTrue="1" operator="greaterThanOrEqual">
      <formula>0</formula>
    </cfRule>
    <cfRule type="cellIs" dxfId="114" priority="61" stopIfTrue="1" operator="lessThan">
      <formula>0</formula>
    </cfRule>
  </conditionalFormatting>
  <conditionalFormatting sqref="I54">
    <cfRule type="cellIs" dxfId="113" priority="63" stopIfTrue="1" operator="greaterThanOrEqual">
      <formula>0</formula>
    </cfRule>
  </conditionalFormatting>
  <conditionalFormatting sqref="M26:M28">
    <cfRule type="cellIs" dxfId="112" priority="7" stopIfTrue="1" operator="greaterThan">
      <formula>0</formula>
    </cfRule>
  </conditionalFormatting>
  <conditionalFormatting sqref="C26:C28 J26:L28 N26:Q28 S26:V28">
    <cfRule type="cellIs" dxfId="111" priority="8" stopIfTrue="1" operator="greaterThan">
      <formula>0</formula>
    </cfRule>
  </conditionalFormatting>
  <conditionalFormatting sqref="H29">
    <cfRule type="cellIs" dxfId="110" priority="3" stopIfTrue="1" operator="greaterThan">
      <formula>0</formula>
    </cfRule>
  </conditionalFormatting>
  <conditionalFormatting sqref="H15">
    <cfRule type="cellIs" dxfId="109" priority="18" stopIfTrue="1" operator="greaterThan">
      <formula>0</formula>
    </cfRule>
  </conditionalFormatting>
  <conditionalFormatting sqref="D14:I14">
    <cfRule type="cellIs" dxfId="108" priority="10" stopIfTrue="1" operator="greaterThan">
      <formula>0</formula>
    </cfRule>
  </conditionalFormatting>
  <conditionalFormatting sqref="C5:V5">
    <cfRule type="cellIs" dxfId="107" priority="33" stopIfTrue="1" operator="greaterThanOrEqual">
      <formula>0</formula>
    </cfRule>
    <cfRule type="cellIs" dxfId="106" priority="62" stopIfTrue="1" operator="lessThan">
      <formula>0</formula>
    </cfRule>
  </conditionalFormatting>
  <conditionalFormatting sqref="R14">
    <cfRule type="cellIs" dxfId="105" priority="11" stopIfTrue="1" operator="greaterThan">
      <formula>0</formula>
    </cfRule>
  </conditionalFormatting>
  <conditionalFormatting sqref="R29">
    <cfRule type="cellIs" dxfId="104" priority="1" stopIfTrue="1" operator="greaterThan">
      <formula>0</formula>
    </cfRule>
  </conditionalFormatting>
  <conditionalFormatting sqref="C41:G41 I41:L41 N41:Q41 S41:V41">
    <cfRule type="cellIs" dxfId="103" priority="28" stopIfTrue="1" operator="greaterThan">
      <formula>0</formula>
    </cfRule>
  </conditionalFormatting>
  <conditionalFormatting sqref="R41">
    <cfRule type="cellIs" dxfId="102" priority="25" stopIfTrue="1" operator="greaterThan">
      <formula>0</formula>
    </cfRule>
  </conditionalFormatting>
  <conditionalFormatting sqref="H41">
    <cfRule type="cellIs" dxfId="101" priority="27" stopIfTrue="1" operator="greaterThan">
      <formula>0</formula>
    </cfRule>
  </conditionalFormatting>
  <conditionalFormatting sqref="M41">
    <cfRule type="cellIs" dxfId="100" priority="26" stopIfTrue="1" operator="greaterThan">
      <formula>0</formula>
    </cfRule>
  </conditionalFormatting>
  <conditionalFormatting sqref="C40:G40 I40:L40 N40:Q40 S40:V40">
    <cfRule type="cellIs" dxfId="99" priority="24" stopIfTrue="1" operator="greaterThan">
      <formula>0</formula>
    </cfRule>
  </conditionalFormatting>
  <conditionalFormatting sqref="R40">
    <cfRule type="cellIs" dxfId="98" priority="21" stopIfTrue="1" operator="greaterThan">
      <formula>0</formula>
    </cfRule>
  </conditionalFormatting>
  <conditionalFormatting sqref="H40">
    <cfRule type="cellIs" dxfId="97" priority="23" stopIfTrue="1" operator="greaterThan">
      <formula>0</formula>
    </cfRule>
  </conditionalFormatting>
  <conditionalFormatting sqref="M40">
    <cfRule type="cellIs" dxfId="96" priority="22" stopIfTrue="1" operator="greaterThan">
      <formula>0</formula>
    </cfRule>
  </conditionalFormatting>
  <conditionalFormatting sqref="C15:G15 I15:L15 N15:Q15 S15:V15">
    <cfRule type="cellIs" dxfId="95" priority="19" stopIfTrue="1" operator="greaterThan">
      <formula>0</formula>
    </cfRule>
  </conditionalFormatting>
  <conditionalFormatting sqref="R15">
    <cfRule type="cellIs" dxfId="94" priority="16" stopIfTrue="1" operator="greaterThan">
      <formula>0</formula>
    </cfRule>
  </conditionalFormatting>
  <conditionalFormatting sqref="M15">
    <cfRule type="cellIs" dxfId="93" priority="17" stopIfTrue="1" operator="greaterThan">
      <formula>0</formula>
    </cfRule>
  </conditionalFormatting>
  <conditionalFormatting sqref="C14 J14:L14 N14:Q14 S14:V14">
    <cfRule type="cellIs" dxfId="92" priority="13" stopIfTrue="1" operator="greaterThan">
      <formula>0</formula>
    </cfRule>
  </conditionalFormatting>
  <conditionalFormatting sqref="M14">
    <cfRule type="cellIs" dxfId="91" priority="12" stopIfTrue="1" operator="greaterThan">
      <formula>0</formula>
    </cfRule>
  </conditionalFormatting>
  <conditionalFormatting sqref="R26:R28">
    <cfRule type="cellIs" dxfId="90" priority="6" stopIfTrue="1" operator="greaterThan">
      <formula>0</formula>
    </cfRule>
  </conditionalFormatting>
  <conditionalFormatting sqref="D26:I28">
    <cfRule type="cellIs" dxfId="89" priority="5" stopIfTrue="1" operator="greaterThan">
      <formula>0</formula>
    </cfRule>
  </conditionalFormatting>
  <conditionalFormatting sqref="C29:G29 I29:L29 N29:Q29 S29:V29">
    <cfRule type="cellIs" dxfId="88" priority="4" stopIfTrue="1" operator="greaterThan">
      <formula>0</formula>
    </cfRule>
  </conditionalFormatting>
  <conditionalFormatting sqref="M29">
    <cfRule type="cellIs" dxfId="87" priority="2" stopIfTrue="1" operator="greaterThan">
      <formula>0</formula>
    </cfRule>
  </conditionalFormatting>
  <printOptions horizontalCentered="1"/>
  <pageMargins left="0.39370078740157483" right="0.39370078740157483" top="0.78740157480314965" bottom="0.39370078740157483" header="0.19685039370078741" footer="0.19685039370078741"/>
  <pageSetup paperSize="9" scale="49" fitToHeight="0" orientation="landscape" horizontalDpi="300" verticalDpi="300" r:id="rId1"/>
  <headerFooter scaleWithDoc="0" alignWithMargins="0">
    <oddHeader>&amp;L&amp;G&amp;C&amp;"Arial,Fett"&amp;12&amp;U
Amortisationsrechner Leuchtstoffröhren T8/T5 vs. LED&amp;R&amp;8&amp;G</oddHeader>
    <oddFooter>&amp;L&amp;8© CHCT Facility excellence
&amp;6&amp;D, &amp;T&amp;Cwww.facility-excellence.de&amp;R&amp;8Seite &amp;P von &amp;N</oddFooter>
  </headerFooter>
  <rowBreaks count="1" manualBreakCount="1">
    <brk id="44" max="16383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showGridLines="0" zoomScale="80" zoomScaleNormal="80" workbookViewId="0">
      <pane xSplit="2" ySplit="5" topLeftCell="C9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baseColWidth="10" defaultColWidth="11.5703125" defaultRowHeight="12.75" outlineLevelRow="1" outlineLevelCol="1" x14ac:dyDescent="0.2"/>
  <cols>
    <col min="1" max="1" width="22.7109375" style="4" customWidth="1"/>
    <col min="2" max="2" width="11.5703125" style="4" bestFit="1" customWidth="1"/>
    <col min="3" max="12" width="12.7109375" style="4" customWidth="1"/>
    <col min="13" max="22" width="12.7109375" style="4" hidden="1" customWidth="1" outlineLevel="1"/>
    <col min="23" max="23" width="6.7109375" style="1" customWidth="1" collapsed="1"/>
    <col min="24" max="16384" width="11.5703125" style="4"/>
  </cols>
  <sheetData>
    <row r="1" spans="1:23" ht="30" x14ac:dyDescent="0.2">
      <c r="A1" s="2" t="s">
        <v>18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</row>
    <row r="2" spans="1:23" s="5" customFormat="1" ht="7.5" thickBot="1" x14ac:dyDescent="0.25">
      <c r="A2" s="5" t="str">
        <f ca="1">+CELL("dateiname")</f>
        <v>X:\Projekte\WERK\LED\[CHCT-FE_profiLED_AMO-Rechner_Leuchtstoffroehre_T8T5-LED_20150828.xlsx]Basics</v>
      </c>
    </row>
    <row r="3" spans="1:23" ht="16.5" thickBot="1" x14ac:dyDescent="0.25">
      <c r="A3" s="6" t="s">
        <v>19</v>
      </c>
      <c r="B3" s="7">
        <v>1200</v>
      </c>
      <c r="C3" s="8">
        <v>1</v>
      </c>
      <c r="D3" s="9">
        <f>+C3+1</f>
        <v>2</v>
      </c>
      <c r="E3" s="9">
        <f t="shared" ref="E3:V3" si="0">+D3+1</f>
        <v>3</v>
      </c>
      <c r="F3" s="9">
        <f t="shared" si="0"/>
        <v>4</v>
      </c>
      <c r="G3" s="9">
        <f t="shared" si="0"/>
        <v>5</v>
      </c>
      <c r="H3" s="9">
        <f t="shared" si="0"/>
        <v>6</v>
      </c>
      <c r="I3" s="9">
        <f t="shared" si="0"/>
        <v>7</v>
      </c>
      <c r="J3" s="9">
        <f t="shared" si="0"/>
        <v>8</v>
      </c>
      <c r="K3" s="9">
        <f t="shared" si="0"/>
        <v>9</v>
      </c>
      <c r="L3" s="9">
        <f t="shared" si="0"/>
        <v>10</v>
      </c>
      <c r="M3" s="9">
        <f t="shared" si="0"/>
        <v>11</v>
      </c>
      <c r="N3" s="9">
        <f t="shared" si="0"/>
        <v>12</v>
      </c>
      <c r="O3" s="9">
        <f t="shared" si="0"/>
        <v>13</v>
      </c>
      <c r="P3" s="9">
        <f t="shared" si="0"/>
        <v>14</v>
      </c>
      <c r="Q3" s="9">
        <f t="shared" si="0"/>
        <v>15</v>
      </c>
      <c r="R3" s="9">
        <f t="shared" si="0"/>
        <v>16</v>
      </c>
      <c r="S3" s="9">
        <f t="shared" si="0"/>
        <v>17</v>
      </c>
      <c r="T3" s="9">
        <f t="shared" si="0"/>
        <v>18</v>
      </c>
      <c r="U3" s="9">
        <f t="shared" si="0"/>
        <v>19</v>
      </c>
      <c r="V3" s="10">
        <f t="shared" si="0"/>
        <v>20</v>
      </c>
      <c r="W3" s="4"/>
    </row>
    <row r="4" spans="1:23" ht="15.75" x14ac:dyDescent="0.2">
      <c r="A4" s="11" t="s">
        <v>11</v>
      </c>
      <c r="B4" s="12"/>
      <c r="C4" s="13">
        <f t="shared" ref="C4:V4" si="1">C17-C43</f>
        <v>-12.5168</v>
      </c>
      <c r="D4" s="13">
        <f t="shared" si="1"/>
        <v>6.3040000000000873E-2</v>
      </c>
      <c r="E4" s="13">
        <f t="shared" si="1"/>
        <v>20.492181333333335</v>
      </c>
      <c r="F4" s="13">
        <f t="shared" si="1"/>
        <v>38.60715093333333</v>
      </c>
      <c r="G4" s="13">
        <f t="shared" si="1"/>
        <v>60.345114453333323</v>
      </c>
      <c r="H4" s="13">
        <f t="shared" si="1"/>
        <v>91.764004010666667</v>
      </c>
      <c r="I4" s="13">
        <f t="shared" si="1"/>
        <v>123.06667147946665</v>
      </c>
      <c r="J4" s="13">
        <f t="shared" si="1"/>
        <v>160.62987244202662</v>
      </c>
      <c r="K4" s="13">
        <f t="shared" si="1"/>
        <v>211.03904693043191</v>
      </c>
      <c r="L4" s="13">
        <f t="shared" si="1"/>
        <v>265.13005631651833</v>
      </c>
      <c r="M4" s="13">
        <f t="shared" si="1"/>
        <v>330.03926757982202</v>
      </c>
      <c r="N4" s="13">
        <f t="shared" si="1"/>
        <v>413.2636544291197</v>
      </c>
      <c r="O4" s="13">
        <f t="shared" si="1"/>
        <v>506.73291864827695</v>
      </c>
      <c r="P4" s="13">
        <f t="shared" si="1"/>
        <v>618.89603571126577</v>
      </c>
      <c r="Q4" s="13">
        <f t="shared" si="1"/>
        <v>758.82510952018561</v>
      </c>
      <c r="R4" s="13">
        <f t="shared" si="1"/>
        <v>920.33999809088925</v>
      </c>
      <c r="S4" s="13">
        <f t="shared" si="1"/>
        <v>1114.1578643757339</v>
      </c>
      <c r="T4" s="13">
        <f t="shared" si="1"/>
        <v>1352.0726372508802</v>
      </c>
      <c r="U4" s="13">
        <f t="shared" si="1"/>
        <v>1631.1703647010563</v>
      </c>
      <c r="V4" s="14">
        <f t="shared" si="1"/>
        <v>1966.0876376412673</v>
      </c>
      <c r="W4" s="4"/>
    </row>
    <row r="5" spans="1:23" ht="16.5" thickBot="1" x14ac:dyDescent="0.25">
      <c r="A5" s="15" t="s">
        <v>12</v>
      </c>
      <c r="B5" s="16"/>
      <c r="C5" s="17">
        <f t="shared" ref="C5:V5" si="2">C31-C43</f>
        <v>-77.091733333333337</v>
      </c>
      <c r="D5" s="17">
        <f t="shared" si="2"/>
        <v>-70.801813333333328</v>
      </c>
      <c r="E5" s="17">
        <f t="shared" si="2"/>
        <v>-63.253909333333326</v>
      </c>
      <c r="F5" s="17">
        <f t="shared" si="2"/>
        <v>-54.196424533333328</v>
      </c>
      <c r="G5" s="17">
        <f t="shared" si="2"/>
        <v>-43.327442773333331</v>
      </c>
      <c r="H5" s="17">
        <f t="shared" si="2"/>
        <v>-30.284664661333323</v>
      </c>
      <c r="I5" s="17">
        <f t="shared" si="2"/>
        <v>-14.633330926933326</v>
      </c>
      <c r="J5" s="17">
        <f t="shared" si="2"/>
        <v>-49.851730445653345</v>
      </c>
      <c r="K5" s="17">
        <f t="shared" si="2"/>
        <v>-27.313809868117346</v>
      </c>
      <c r="L5" s="17">
        <f t="shared" si="2"/>
        <v>-0.26830517507414697</v>
      </c>
      <c r="M5" s="17">
        <f t="shared" si="2"/>
        <v>32.186300456577669</v>
      </c>
      <c r="N5" s="17">
        <f t="shared" si="2"/>
        <v>71.131827214559848</v>
      </c>
      <c r="O5" s="17">
        <f t="shared" si="2"/>
        <v>117.86645932413853</v>
      </c>
      <c r="P5" s="17">
        <f t="shared" si="2"/>
        <v>173.94801785563288</v>
      </c>
      <c r="Q5" s="17">
        <f t="shared" si="2"/>
        <v>187.24588809342617</v>
      </c>
      <c r="R5" s="17">
        <f t="shared" si="2"/>
        <v>268.00333237877805</v>
      </c>
      <c r="S5" s="17">
        <f t="shared" si="2"/>
        <v>364.91226552120042</v>
      </c>
      <c r="T5" s="17">
        <f t="shared" si="2"/>
        <v>481.2029852921072</v>
      </c>
      <c r="U5" s="17">
        <f t="shared" si="2"/>
        <v>620.75184901719535</v>
      </c>
      <c r="V5" s="18">
        <f t="shared" si="2"/>
        <v>788.21048548730118</v>
      </c>
      <c r="W5" s="4"/>
    </row>
    <row r="6" spans="1:23" ht="13.5" thickBot="1" x14ac:dyDescent="0.25">
      <c r="W6" s="4"/>
    </row>
    <row r="7" spans="1:23" ht="16.5" thickBot="1" x14ac:dyDescent="0.25">
      <c r="A7" s="19" t="s">
        <v>0</v>
      </c>
      <c r="B7" s="20"/>
      <c r="C7" s="8">
        <v>1</v>
      </c>
      <c r="D7" s="9">
        <f>+C7+1</f>
        <v>2</v>
      </c>
      <c r="E7" s="9">
        <f t="shared" ref="E7:V7" si="3">+D7+1</f>
        <v>3</v>
      </c>
      <c r="F7" s="9">
        <f t="shared" si="3"/>
        <v>4</v>
      </c>
      <c r="G7" s="9">
        <f t="shared" si="3"/>
        <v>5</v>
      </c>
      <c r="H7" s="9">
        <f t="shared" si="3"/>
        <v>6</v>
      </c>
      <c r="I7" s="9">
        <f t="shared" si="3"/>
        <v>7</v>
      </c>
      <c r="J7" s="9">
        <f t="shared" si="3"/>
        <v>8</v>
      </c>
      <c r="K7" s="9">
        <f t="shared" si="3"/>
        <v>9</v>
      </c>
      <c r="L7" s="9">
        <f t="shared" si="3"/>
        <v>10</v>
      </c>
      <c r="M7" s="9">
        <f t="shared" si="3"/>
        <v>11</v>
      </c>
      <c r="N7" s="9">
        <f t="shared" si="3"/>
        <v>12</v>
      </c>
      <c r="O7" s="9">
        <f t="shared" si="3"/>
        <v>13</v>
      </c>
      <c r="P7" s="9">
        <f t="shared" si="3"/>
        <v>14</v>
      </c>
      <c r="Q7" s="9">
        <f t="shared" si="3"/>
        <v>15</v>
      </c>
      <c r="R7" s="9">
        <f t="shared" si="3"/>
        <v>16</v>
      </c>
      <c r="S7" s="9">
        <f t="shared" si="3"/>
        <v>17</v>
      </c>
      <c r="T7" s="9">
        <f t="shared" si="3"/>
        <v>18</v>
      </c>
      <c r="U7" s="9">
        <f t="shared" si="3"/>
        <v>19</v>
      </c>
      <c r="V7" s="10">
        <f t="shared" si="3"/>
        <v>20</v>
      </c>
      <c r="W7" s="4"/>
    </row>
    <row r="8" spans="1:23" outlineLevel="1" x14ac:dyDescent="0.2">
      <c r="A8" s="21" t="s">
        <v>3</v>
      </c>
      <c r="B8" s="22">
        <f>+Basics!K39</f>
        <v>44</v>
      </c>
      <c r="C8" s="23">
        <f>$B8</f>
        <v>44</v>
      </c>
      <c r="D8" s="24">
        <f>$B8</f>
        <v>44</v>
      </c>
      <c r="E8" s="24">
        <f t="shared" ref="E8:V9" si="4">$B8</f>
        <v>44</v>
      </c>
      <c r="F8" s="24">
        <f t="shared" si="4"/>
        <v>44</v>
      </c>
      <c r="G8" s="24">
        <f t="shared" si="4"/>
        <v>44</v>
      </c>
      <c r="H8" s="24">
        <f t="shared" si="4"/>
        <v>44</v>
      </c>
      <c r="I8" s="24">
        <f t="shared" si="4"/>
        <v>44</v>
      </c>
      <c r="J8" s="24">
        <f t="shared" si="4"/>
        <v>44</v>
      </c>
      <c r="K8" s="24">
        <f t="shared" si="4"/>
        <v>44</v>
      </c>
      <c r="L8" s="24">
        <f t="shared" si="4"/>
        <v>44</v>
      </c>
      <c r="M8" s="24">
        <f t="shared" si="4"/>
        <v>44</v>
      </c>
      <c r="N8" s="24">
        <f t="shared" si="4"/>
        <v>44</v>
      </c>
      <c r="O8" s="24">
        <f t="shared" si="4"/>
        <v>44</v>
      </c>
      <c r="P8" s="24">
        <f t="shared" si="4"/>
        <v>44</v>
      </c>
      <c r="Q8" s="24">
        <f t="shared" si="4"/>
        <v>44</v>
      </c>
      <c r="R8" s="24">
        <f t="shared" si="4"/>
        <v>44</v>
      </c>
      <c r="S8" s="24">
        <f t="shared" si="4"/>
        <v>44</v>
      </c>
      <c r="T8" s="24">
        <f t="shared" si="4"/>
        <v>44</v>
      </c>
      <c r="U8" s="24">
        <f t="shared" si="4"/>
        <v>44</v>
      </c>
      <c r="V8" s="25">
        <f t="shared" si="4"/>
        <v>44</v>
      </c>
      <c r="W8" s="4"/>
    </row>
    <row r="9" spans="1:23" outlineLevel="1" x14ac:dyDescent="0.2">
      <c r="A9" s="21" t="s">
        <v>4</v>
      </c>
      <c r="B9" s="26">
        <f>Basics!D6</f>
        <v>2016</v>
      </c>
      <c r="C9" s="27">
        <f>$B$9</f>
        <v>2016</v>
      </c>
      <c r="D9" s="28">
        <f>$B9</f>
        <v>2016</v>
      </c>
      <c r="E9" s="28">
        <f t="shared" si="4"/>
        <v>2016</v>
      </c>
      <c r="F9" s="28">
        <f t="shared" si="4"/>
        <v>2016</v>
      </c>
      <c r="G9" s="28">
        <f t="shared" si="4"/>
        <v>2016</v>
      </c>
      <c r="H9" s="28">
        <f t="shared" si="4"/>
        <v>2016</v>
      </c>
      <c r="I9" s="28">
        <f t="shared" si="4"/>
        <v>2016</v>
      </c>
      <c r="J9" s="28">
        <f t="shared" si="4"/>
        <v>2016</v>
      </c>
      <c r="K9" s="28">
        <f t="shared" si="4"/>
        <v>2016</v>
      </c>
      <c r="L9" s="28">
        <f t="shared" si="4"/>
        <v>2016</v>
      </c>
      <c r="M9" s="28">
        <f t="shared" si="4"/>
        <v>2016</v>
      </c>
      <c r="N9" s="28">
        <f t="shared" si="4"/>
        <v>2016</v>
      </c>
      <c r="O9" s="28">
        <f t="shared" si="4"/>
        <v>2016</v>
      </c>
      <c r="P9" s="28">
        <f t="shared" si="4"/>
        <v>2016</v>
      </c>
      <c r="Q9" s="28">
        <f t="shared" si="4"/>
        <v>2016</v>
      </c>
      <c r="R9" s="28">
        <f t="shared" si="4"/>
        <v>2016</v>
      </c>
      <c r="S9" s="28">
        <f t="shared" si="4"/>
        <v>2016</v>
      </c>
      <c r="T9" s="28">
        <f t="shared" si="4"/>
        <v>2016</v>
      </c>
      <c r="U9" s="28">
        <f t="shared" si="4"/>
        <v>2016</v>
      </c>
      <c r="V9" s="29">
        <f t="shared" si="4"/>
        <v>2016</v>
      </c>
      <c r="W9" s="4"/>
    </row>
    <row r="10" spans="1:23" outlineLevel="1" x14ac:dyDescent="0.2">
      <c r="A10" s="183" t="s">
        <v>48</v>
      </c>
      <c r="B10" s="26"/>
      <c r="C10" s="27">
        <f>+C9</f>
        <v>2016</v>
      </c>
      <c r="D10" s="28">
        <f>+D9+C10</f>
        <v>4032</v>
      </c>
      <c r="E10" s="28">
        <f t="shared" ref="E10:V10" si="5">+E9+D10</f>
        <v>6048</v>
      </c>
      <c r="F10" s="28">
        <f t="shared" si="5"/>
        <v>8064</v>
      </c>
      <c r="G10" s="28">
        <f t="shared" si="5"/>
        <v>10080</v>
      </c>
      <c r="H10" s="28">
        <f t="shared" si="5"/>
        <v>12096</v>
      </c>
      <c r="I10" s="28">
        <f t="shared" si="5"/>
        <v>14112</v>
      </c>
      <c r="J10" s="28">
        <f t="shared" si="5"/>
        <v>16128</v>
      </c>
      <c r="K10" s="28">
        <f t="shared" si="5"/>
        <v>18144</v>
      </c>
      <c r="L10" s="28">
        <f t="shared" si="5"/>
        <v>20160</v>
      </c>
      <c r="M10" s="28">
        <f t="shared" si="5"/>
        <v>22176</v>
      </c>
      <c r="N10" s="28">
        <f t="shared" si="5"/>
        <v>24192</v>
      </c>
      <c r="O10" s="28">
        <f t="shared" si="5"/>
        <v>26208</v>
      </c>
      <c r="P10" s="28">
        <f t="shared" si="5"/>
        <v>28224</v>
      </c>
      <c r="Q10" s="28">
        <f t="shared" si="5"/>
        <v>30240</v>
      </c>
      <c r="R10" s="28">
        <f t="shared" si="5"/>
        <v>32256</v>
      </c>
      <c r="S10" s="28">
        <f t="shared" si="5"/>
        <v>34272</v>
      </c>
      <c r="T10" s="28">
        <f t="shared" si="5"/>
        <v>36288</v>
      </c>
      <c r="U10" s="28">
        <f t="shared" si="5"/>
        <v>38304</v>
      </c>
      <c r="V10" s="29">
        <f t="shared" si="5"/>
        <v>40320</v>
      </c>
      <c r="W10" s="4"/>
    </row>
    <row r="11" spans="1:23" s="35" customFormat="1" outlineLevel="1" x14ac:dyDescent="0.2">
      <c r="A11" s="30" t="s">
        <v>5</v>
      </c>
      <c r="B11" s="31">
        <f>Basics!D9</f>
        <v>0.2</v>
      </c>
      <c r="C11" s="32">
        <f>B11</f>
        <v>0.2</v>
      </c>
      <c r="D11" s="33">
        <f>+C11*(1+$B12)</f>
        <v>0.24</v>
      </c>
      <c r="E11" s="33">
        <f t="shared" ref="E11:V11" si="6">+D11*(1+$B12)</f>
        <v>0.28799999999999998</v>
      </c>
      <c r="F11" s="33">
        <f t="shared" si="6"/>
        <v>0.34559999999999996</v>
      </c>
      <c r="G11" s="33">
        <f t="shared" si="6"/>
        <v>0.41471999999999992</v>
      </c>
      <c r="H11" s="33">
        <f t="shared" si="6"/>
        <v>0.49766399999999988</v>
      </c>
      <c r="I11" s="33">
        <f t="shared" si="6"/>
        <v>0.59719679999999986</v>
      </c>
      <c r="J11" s="33">
        <f t="shared" si="6"/>
        <v>0.71663615999999986</v>
      </c>
      <c r="K11" s="33">
        <f t="shared" si="6"/>
        <v>0.85996339199999983</v>
      </c>
      <c r="L11" s="33">
        <f t="shared" si="6"/>
        <v>1.0319560703999997</v>
      </c>
      <c r="M11" s="33">
        <f t="shared" si="6"/>
        <v>1.2383472844799996</v>
      </c>
      <c r="N11" s="33">
        <f t="shared" si="6"/>
        <v>1.4860167413759995</v>
      </c>
      <c r="O11" s="33">
        <f t="shared" si="6"/>
        <v>1.7832200896511994</v>
      </c>
      <c r="P11" s="33">
        <f t="shared" si="6"/>
        <v>2.1398641075814391</v>
      </c>
      <c r="Q11" s="33">
        <f t="shared" si="6"/>
        <v>2.567836929097727</v>
      </c>
      <c r="R11" s="33">
        <f t="shared" si="6"/>
        <v>3.0814043149172723</v>
      </c>
      <c r="S11" s="33">
        <f t="shared" si="6"/>
        <v>3.6976851779007265</v>
      </c>
      <c r="T11" s="33">
        <f t="shared" si="6"/>
        <v>4.4372222134808714</v>
      </c>
      <c r="U11" s="33">
        <f t="shared" si="6"/>
        <v>5.3246666561770457</v>
      </c>
      <c r="V11" s="34">
        <f t="shared" si="6"/>
        <v>6.3895999874124545</v>
      </c>
    </row>
    <row r="12" spans="1:23" ht="13.5" outlineLevel="1" thickBot="1" x14ac:dyDescent="0.25">
      <c r="A12" s="36" t="s">
        <v>17</v>
      </c>
      <c r="B12" s="37">
        <f>+Basics!D10</f>
        <v>0.2</v>
      </c>
      <c r="C12" s="21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9"/>
      <c r="W12" s="4"/>
    </row>
    <row r="13" spans="1:23" s="45" customFormat="1" outlineLevel="1" x14ac:dyDescent="0.2">
      <c r="A13" s="40" t="s">
        <v>6</v>
      </c>
      <c r="B13" s="41"/>
      <c r="C13" s="42">
        <f>C8*C9*C11/1000</f>
        <v>17.7408</v>
      </c>
      <c r="D13" s="43">
        <f t="shared" ref="D13:V13" si="7">D8*D9*D11/1000</f>
        <v>21.288959999999999</v>
      </c>
      <c r="E13" s="43">
        <f t="shared" si="7"/>
        <v>25.546751999999998</v>
      </c>
      <c r="F13" s="43">
        <f t="shared" si="7"/>
        <v>30.656102399999995</v>
      </c>
      <c r="G13" s="43">
        <f t="shared" si="7"/>
        <v>36.787322879999991</v>
      </c>
      <c r="H13" s="43">
        <f t="shared" si="7"/>
        <v>44.144787455999989</v>
      </c>
      <c r="I13" s="43">
        <f t="shared" si="7"/>
        <v>52.973744947199989</v>
      </c>
      <c r="J13" s="43">
        <f t="shared" si="7"/>
        <v>63.568493936639982</v>
      </c>
      <c r="K13" s="43">
        <f t="shared" si="7"/>
        <v>76.282192723967981</v>
      </c>
      <c r="L13" s="43">
        <f t="shared" si="7"/>
        <v>91.538631268761577</v>
      </c>
      <c r="M13" s="43">
        <f t="shared" si="7"/>
        <v>109.8463575225139</v>
      </c>
      <c r="N13" s="43">
        <f t="shared" si="7"/>
        <v>131.81562902701666</v>
      </c>
      <c r="O13" s="43">
        <f t="shared" si="7"/>
        <v>158.17875483242</v>
      </c>
      <c r="P13" s="43">
        <f t="shared" si="7"/>
        <v>189.81450579890395</v>
      </c>
      <c r="Q13" s="43">
        <f t="shared" si="7"/>
        <v>227.77740695868476</v>
      </c>
      <c r="R13" s="43">
        <f t="shared" si="7"/>
        <v>273.33288835042174</v>
      </c>
      <c r="S13" s="43">
        <f t="shared" si="7"/>
        <v>327.99946602050608</v>
      </c>
      <c r="T13" s="43">
        <f t="shared" si="7"/>
        <v>393.59935922460721</v>
      </c>
      <c r="U13" s="43">
        <f t="shared" si="7"/>
        <v>472.31923106952866</v>
      </c>
      <c r="V13" s="44">
        <f t="shared" si="7"/>
        <v>566.7830772834343</v>
      </c>
    </row>
    <row r="14" spans="1:23" s="51" customFormat="1" outlineLevel="1" x14ac:dyDescent="0.2">
      <c r="A14" s="46" t="s">
        <v>7</v>
      </c>
      <c r="B14" s="47">
        <f>+Basics!L36</f>
        <v>2</v>
      </c>
      <c r="C14" s="48">
        <f>+$B14</f>
        <v>2</v>
      </c>
      <c r="D14" s="49">
        <f>IF(ROUNDDOWN(SUM($C9:D9)/Basics!$D$11,0)&lt;&gt;ROUNDDOWN(SUM($C9:C9)/Basics!$D$11,0),$B14,0)</f>
        <v>0</v>
      </c>
      <c r="E14" s="49">
        <f>IF(ROUNDDOWN(SUM($C9:E9)/Basics!$D$11,0)&lt;&gt;ROUNDDOWN(SUM($C9:D9)/Basics!$D$11,0),$B14,0)</f>
        <v>2</v>
      </c>
      <c r="F14" s="49">
        <f>IF(ROUNDDOWN(SUM($C9:F9)/Basics!$D$11,0)&lt;&gt;ROUNDDOWN(SUM($C9:E9)/Basics!$D$11,0),$B14,0)</f>
        <v>0</v>
      </c>
      <c r="G14" s="49">
        <f>IF(ROUNDDOWN(SUM($C9:G9)/Basics!$D$11,0)&lt;&gt;ROUNDDOWN(SUM($C9:F9)/Basics!$D$11,0),$B14,0)</f>
        <v>0</v>
      </c>
      <c r="H14" s="49">
        <f>IF(ROUNDDOWN(SUM($C9:H9)/Basics!$D$11,0)&lt;&gt;ROUNDDOWN(SUM($C9:G9)/Basics!$D$11,0),$B14,0)</f>
        <v>2</v>
      </c>
      <c r="I14" s="49">
        <f>IF(ROUNDDOWN(SUM($C9:I9)/Basics!$D$11,0)&lt;&gt;ROUNDDOWN(SUM($C9:H9)/Basics!$D$11,0),$B14,0)</f>
        <v>0</v>
      </c>
      <c r="J14" s="49">
        <f>IF(ROUNDDOWN(SUM($C9:J9)/Basics!$D$11,0)&lt;&gt;ROUNDDOWN(SUM($C9:I9)/Basics!$D$11,0),$B14,0)</f>
        <v>0</v>
      </c>
      <c r="K14" s="49">
        <f>IF(ROUNDDOWN(SUM($C9:K9)/Basics!$D$11,0)&lt;&gt;ROUNDDOWN(SUM($C9:J9)/Basics!$D$11,0),$B14,0)</f>
        <v>2</v>
      </c>
      <c r="L14" s="49">
        <f>IF(ROUNDDOWN(SUM($C9:L9)/Basics!$D$11,0)&lt;&gt;ROUNDDOWN(SUM($C9:K9)/Basics!$D$11,0),$B14,0)</f>
        <v>0</v>
      </c>
      <c r="M14" s="49">
        <f>IF(ROUNDDOWN(SUM($C9:M9)/Basics!$D$11,0)&lt;&gt;ROUNDDOWN(SUM($C9:L9)/Basics!$D$11,0),$B14,0)</f>
        <v>0</v>
      </c>
      <c r="N14" s="49">
        <f>IF(ROUNDDOWN(SUM($C9:N9)/Basics!$D$11,0)&lt;&gt;ROUNDDOWN(SUM($C9:M9)/Basics!$D$11,0),$B14,0)</f>
        <v>2</v>
      </c>
      <c r="O14" s="49">
        <f>IF(ROUNDDOWN(SUM($C9:O9)/Basics!$D$11,0)&lt;&gt;ROUNDDOWN(SUM($C9:N9)/Basics!$D$11,0),$B14,0)</f>
        <v>0</v>
      </c>
      <c r="P14" s="49">
        <f>IF(ROUNDDOWN(SUM($C9:P9)/Basics!$D$11,0)&lt;&gt;ROUNDDOWN(SUM($C9:O9)/Basics!$D$11,0),$B14,0)</f>
        <v>0</v>
      </c>
      <c r="Q14" s="49">
        <f>IF(ROUNDDOWN(SUM($C9:Q9)/Basics!$D$11,0)&lt;&gt;ROUNDDOWN(SUM($C9:P9)/Basics!$D$11,0),$B14,0)</f>
        <v>2</v>
      </c>
      <c r="R14" s="49">
        <f>IF(ROUNDDOWN(SUM($C9:R9)/Basics!$D$11,0)&lt;&gt;ROUNDDOWN(SUM($C9:Q9)/Basics!$D$11,0),$B14,0)</f>
        <v>0</v>
      </c>
      <c r="S14" s="49">
        <f>IF(ROUNDDOWN(SUM($C9:S9)/Basics!$D$11,0)&lt;&gt;ROUNDDOWN(SUM($C9:R9)/Basics!$D$11,0),$B14,0)</f>
        <v>0</v>
      </c>
      <c r="T14" s="49">
        <f>IF(ROUNDDOWN(SUM($C9:T9)/Basics!$D$11,0)&lt;&gt;ROUNDDOWN(SUM($C9:S9)/Basics!$D$11,0),$B14,0)</f>
        <v>2</v>
      </c>
      <c r="U14" s="49">
        <f>IF(ROUNDDOWN(SUM($C9:U9)/Basics!$D$11,0)&lt;&gt;ROUNDDOWN(SUM($C9:T9)/Basics!$D$11,0),$B14,0)</f>
        <v>0</v>
      </c>
      <c r="V14" s="50">
        <f>IF(ROUNDDOWN(SUM($C9:V9)/Basics!$D$11,0)&lt;&gt;ROUNDDOWN(SUM($C9:U9)/Basics!$D$11,0),$B14,0)</f>
        <v>0</v>
      </c>
    </row>
    <row r="15" spans="1:23" s="51" customFormat="1" ht="13.5" outlineLevel="1" thickBot="1" x14ac:dyDescent="0.25">
      <c r="A15" s="52">
        <f>+Basics!T36</f>
        <v>5</v>
      </c>
      <c r="B15" s="53">
        <f>+Basics!D15</f>
        <v>40</v>
      </c>
      <c r="C15" s="48">
        <f>IF(C14&lt;&gt;0,($A15/60)*$B15,0)</f>
        <v>3.333333333333333</v>
      </c>
      <c r="D15" s="49">
        <f t="shared" ref="D15:V15" si="8">IF(D14&lt;&gt;0,($A15/60)*$B15,0)</f>
        <v>0</v>
      </c>
      <c r="E15" s="49">
        <f t="shared" si="8"/>
        <v>3.333333333333333</v>
      </c>
      <c r="F15" s="49">
        <f t="shared" si="8"/>
        <v>0</v>
      </c>
      <c r="G15" s="49">
        <f t="shared" si="8"/>
        <v>0</v>
      </c>
      <c r="H15" s="49">
        <f t="shared" si="8"/>
        <v>3.333333333333333</v>
      </c>
      <c r="I15" s="49">
        <f t="shared" si="8"/>
        <v>0</v>
      </c>
      <c r="J15" s="49">
        <f t="shared" si="8"/>
        <v>0</v>
      </c>
      <c r="K15" s="49">
        <f t="shared" si="8"/>
        <v>3.333333333333333</v>
      </c>
      <c r="L15" s="49">
        <f t="shared" si="8"/>
        <v>0</v>
      </c>
      <c r="M15" s="49">
        <f t="shared" si="8"/>
        <v>0</v>
      </c>
      <c r="N15" s="49">
        <f t="shared" si="8"/>
        <v>3.333333333333333</v>
      </c>
      <c r="O15" s="49">
        <f t="shared" si="8"/>
        <v>0</v>
      </c>
      <c r="P15" s="49">
        <f t="shared" si="8"/>
        <v>0</v>
      </c>
      <c r="Q15" s="49">
        <f t="shared" si="8"/>
        <v>3.333333333333333</v>
      </c>
      <c r="R15" s="49">
        <f t="shared" si="8"/>
        <v>0</v>
      </c>
      <c r="S15" s="49">
        <f t="shared" si="8"/>
        <v>0</v>
      </c>
      <c r="T15" s="49">
        <f t="shared" si="8"/>
        <v>3.333333333333333</v>
      </c>
      <c r="U15" s="49">
        <f t="shared" si="8"/>
        <v>0</v>
      </c>
      <c r="V15" s="50">
        <f t="shared" si="8"/>
        <v>0</v>
      </c>
    </row>
    <row r="16" spans="1:23" s="45" customFormat="1" x14ac:dyDescent="0.2">
      <c r="A16" s="40" t="s">
        <v>10</v>
      </c>
      <c r="B16" s="54" t="str">
        <f>+A7</f>
        <v>T8</v>
      </c>
      <c r="C16" s="42">
        <f>SUM(C13:C15)</f>
        <v>23.074133333333332</v>
      </c>
      <c r="D16" s="43">
        <f t="shared" ref="D16:V16" si="9">SUM(D13:D15)</f>
        <v>21.288959999999999</v>
      </c>
      <c r="E16" s="43">
        <f t="shared" si="9"/>
        <v>30.88008533333333</v>
      </c>
      <c r="F16" s="43">
        <f t="shared" si="9"/>
        <v>30.656102399999995</v>
      </c>
      <c r="G16" s="43">
        <f t="shared" si="9"/>
        <v>36.787322879999991</v>
      </c>
      <c r="H16" s="43">
        <f t="shared" si="9"/>
        <v>49.478120789333325</v>
      </c>
      <c r="I16" s="43">
        <f t="shared" si="9"/>
        <v>52.973744947199989</v>
      </c>
      <c r="J16" s="43">
        <f t="shared" si="9"/>
        <v>63.568493936639982</v>
      </c>
      <c r="K16" s="43">
        <f t="shared" si="9"/>
        <v>81.615526057301309</v>
      </c>
      <c r="L16" s="43">
        <f t="shared" si="9"/>
        <v>91.538631268761577</v>
      </c>
      <c r="M16" s="43">
        <f t="shared" si="9"/>
        <v>109.8463575225139</v>
      </c>
      <c r="N16" s="43">
        <f t="shared" si="9"/>
        <v>137.14896236035</v>
      </c>
      <c r="O16" s="43">
        <f t="shared" si="9"/>
        <v>158.17875483242</v>
      </c>
      <c r="P16" s="43">
        <f t="shared" si="9"/>
        <v>189.81450579890395</v>
      </c>
      <c r="Q16" s="43">
        <f t="shared" si="9"/>
        <v>233.11074029201811</v>
      </c>
      <c r="R16" s="43">
        <f t="shared" si="9"/>
        <v>273.33288835042174</v>
      </c>
      <c r="S16" s="43">
        <f t="shared" si="9"/>
        <v>327.99946602050608</v>
      </c>
      <c r="T16" s="43">
        <f t="shared" si="9"/>
        <v>398.93269255794053</v>
      </c>
      <c r="U16" s="43">
        <f t="shared" si="9"/>
        <v>472.31923106952866</v>
      </c>
      <c r="V16" s="44">
        <f t="shared" si="9"/>
        <v>566.7830772834343</v>
      </c>
    </row>
    <row r="17" spans="1:23" s="60" customFormat="1" ht="13.5" thickBot="1" x14ac:dyDescent="0.25">
      <c r="A17" s="55" t="s">
        <v>9</v>
      </c>
      <c r="B17" s="56" t="str">
        <f>+A7</f>
        <v>T8</v>
      </c>
      <c r="C17" s="57">
        <f>SUM(C16)</f>
        <v>23.074133333333332</v>
      </c>
      <c r="D17" s="58">
        <f t="shared" ref="D17:V17" si="10">C17+D16</f>
        <v>44.363093333333332</v>
      </c>
      <c r="E17" s="58">
        <f t="shared" si="10"/>
        <v>75.243178666666665</v>
      </c>
      <c r="F17" s="58">
        <f t="shared" si="10"/>
        <v>105.89928106666666</v>
      </c>
      <c r="G17" s="58">
        <f t="shared" si="10"/>
        <v>142.68660394666665</v>
      </c>
      <c r="H17" s="58">
        <f t="shared" si="10"/>
        <v>192.16472473599998</v>
      </c>
      <c r="I17" s="58">
        <f t="shared" si="10"/>
        <v>245.13846968319996</v>
      </c>
      <c r="J17" s="58">
        <f t="shared" si="10"/>
        <v>308.70696361983994</v>
      </c>
      <c r="K17" s="58">
        <f t="shared" si="10"/>
        <v>390.32248967714122</v>
      </c>
      <c r="L17" s="58">
        <f t="shared" si="10"/>
        <v>481.86112094590283</v>
      </c>
      <c r="M17" s="58">
        <f t="shared" si="10"/>
        <v>591.70747846841675</v>
      </c>
      <c r="N17" s="58">
        <f t="shared" si="10"/>
        <v>728.85644082876672</v>
      </c>
      <c r="O17" s="58">
        <f t="shared" si="10"/>
        <v>887.03519566118666</v>
      </c>
      <c r="P17" s="58">
        <f t="shared" si="10"/>
        <v>1076.8497014600907</v>
      </c>
      <c r="Q17" s="58">
        <f t="shared" si="10"/>
        <v>1309.9604417521089</v>
      </c>
      <c r="R17" s="58">
        <f t="shared" si="10"/>
        <v>1583.2933301025305</v>
      </c>
      <c r="S17" s="58">
        <f t="shared" si="10"/>
        <v>1911.2927961230366</v>
      </c>
      <c r="T17" s="58">
        <f t="shared" si="10"/>
        <v>2310.2254886809769</v>
      </c>
      <c r="U17" s="58">
        <f t="shared" si="10"/>
        <v>2782.5447197505055</v>
      </c>
      <c r="V17" s="59">
        <f t="shared" si="10"/>
        <v>3349.3277970339395</v>
      </c>
    </row>
    <row r="18" spans="1:23" ht="13.5" thickBot="1" x14ac:dyDescent="0.25">
      <c r="W18" s="4"/>
    </row>
    <row r="19" spans="1:23" ht="16.5" thickBot="1" x14ac:dyDescent="0.25">
      <c r="A19" s="61" t="s">
        <v>1</v>
      </c>
      <c r="B19" s="62"/>
      <c r="C19" s="8">
        <f>+C7</f>
        <v>1</v>
      </c>
      <c r="D19" s="9">
        <f>+C19+1</f>
        <v>2</v>
      </c>
      <c r="E19" s="9">
        <f t="shared" ref="E19:V19" si="11">+D19+1</f>
        <v>3</v>
      </c>
      <c r="F19" s="9">
        <f t="shared" si="11"/>
        <v>4</v>
      </c>
      <c r="G19" s="9">
        <f t="shared" si="11"/>
        <v>5</v>
      </c>
      <c r="H19" s="9">
        <f t="shared" si="11"/>
        <v>6</v>
      </c>
      <c r="I19" s="9">
        <f t="shared" si="11"/>
        <v>7</v>
      </c>
      <c r="J19" s="9">
        <f t="shared" si="11"/>
        <v>8</v>
      </c>
      <c r="K19" s="9">
        <f t="shared" si="11"/>
        <v>9</v>
      </c>
      <c r="L19" s="9">
        <f t="shared" si="11"/>
        <v>10</v>
      </c>
      <c r="M19" s="9">
        <f t="shared" si="11"/>
        <v>11</v>
      </c>
      <c r="N19" s="9">
        <f t="shared" si="11"/>
        <v>12</v>
      </c>
      <c r="O19" s="9">
        <f t="shared" si="11"/>
        <v>13</v>
      </c>
      <c r="P19" s="9">
        <f t="shared" si="11"/>
        <v>14</v>
      </c>
      <c r="Q19" s="9">
        <f t="shared" si="11"/>
        <v>15</v>
      </c>
      <c r="R19" s="9">
        <f t="shared" si="11"/>
        <v>16</v>
      </c>
      <c r="S19" s="9">
        <f t="shared" si="11"/>
        <v>17</v>
      </c>
      <c r="T19" s="9">
        <f t="shared" si="11"/>
        <v>18</v>
      </c>
      <c r="U19" s="9">
        <f t="shared" si="11"/>
        <v>19</v>
      </c>
      <c r="V19" s="10">
        <f t="shared" si="11"/>
        <v>20</v>
      </c>
      <c r="W19" s="4"/>
    </row>
    <row r="20" spans="1:23" outlineLevel="1" x14ac:dyDescent="0.2">
      <c r="A20" s="21" t="str">
        <f>+A8</f>
        <v>Stromverbrauch in W</v>
      </c>
      <c r="B20" s="22">
        <f>+Basics!K43</f>
        <v>31</v>
      </c>
      <c r="C20" s="23">
        <f>$B20</f>
        <v>31</v>
      </c>
      <c r="D20" s="24">
        <f>$B20</f>
        <v>31</v>
      </c>
      <c r="E20" s="24">
        <f t="shared" ref="E20:V20" si="12">$B20</f>
        <v>31</v>
      </c>
      <c r="F20" s="24">
        <f t="shared" si="12"/>
        <v>31</v>
      </c>
      <c r="G20" s="24">
        <f t="shared" si="12"/>
        <v>31</v>
      </c>
      <c r="H20" s="24">
        <f t="shared" si="12"/>
        <v>31</v>
      </c>
      <c r="I20" s="24">
        <f t="shared" si="12"/>
        <v>31</v>
      </c>
      <c r="J20" s="24">
        <f t="shared" si="12"/>
        <v>31</v>
      </c>
      <c r="K20" s="24">
        <f t="shared" si="12"/>
        <v>31</v>
      </c>
      <c r="L20" s="24">
        <f t="shared" si="12"/>
        <v>31</v>
      </c>
      <c r="M20" s="24">
        <f t="shared" si="12"/>
        <v>31</v>
      </c>
      <c r="N20" s="24">
        <f t="shared" si="12"/>
        <v>31</v>
      </c>
      <c r="O20" s="24">
        <f t="shared" si="12"/>
        <v>31</v>
      </c>
      <c r="P20" s="24">
        <f t="shared" si="12"/>
        <v>31</v>
      </c>
      <c r="Q20" s="24">
        <f t="shared" si="12"/>
        <v>31</v>
      </c>
      <c r="R20" s="24">
        <f t="shared" si="12"/>
        <v>31</v>
      </c>
      <c r="S20" s="24">
        <f t="shared" si="12"/>
        <v>31</v>
      </c>
      <c r="T20" s="24">
        <f t="shared" si="12"/>
        <v>31</v>
      </c>
      <c r="U20" s="24">
        <f t="shared" si="12"/>
        <v>31</v>
      </c>
      <c r="V20" s="25">
        <f t="shared" si="12"/>
        <v>31</v>
      </c>
      <c r="W20" s="4"/>
    </row>
    <row r="21" spans="1:23" outlineLevel="1" x14ac:dyDescent="0.2">
      <c r="A21" s="21" t="str">
        <f>+A9</f>
        <v>Betriebszeit in h</v>
      </c>
      <c r="B21" s="26">
        <f>B9</f>
        <v>2016</v>
      </c>
      <c r="C21" s="27">
        <f>$B$21</f>
        <v>2016</v>
      </c>
      <c r="D21" s="28">
        <f t="shared" ref="D21:V21" si="13">$B$21</f>
        <v>2016</v>
      </c>
      <c r="E21" s="28">
        <f t="shared" si="13"/>
        <v>2016</v>
      </c>
      <c r="F21" s="28">
        <f t="shared" si="13"/>
        <v>2016</v>
      </c>
      <c r="G21" s="28">
        <f t="shared" si="13"/>
        <v>2016</v>
      </c>
      <c r="H21" s="28">
        <f t="shared" si="13"/>
        <v>2016</v>
      </c>
      <c r="I21" s="28">
        <f t="shared" si="13"/>
        <v>2016</v>
      </c>
      <c r="J21" s="28">
        <f t="shared" si="13"/>
        <v>2016</v>
      </c>
      <c r="K21" s="28">
        <f t="shared" si="13"/>
        <v>2016</v>
      </c>
      <c r="L21" s="28">
        <f t="shared" si="13"/>
        <v>2016</v>
      </c>
      <c r="M21" s="28">
        <f t="shared" si="13"/>
        <v>2016</v>
      </c>
      <c r="N21" s="28">
        <f t="shared" si="13"/>
        <v>2016</v>
      </c>
      <c r="O21" s="28">
        <f t="shared" si="13"/>
        <v>2016</v>
      </c>
      <c r="P21" s="28">
        <f t="shared" si="13"/>
        <v>2016</v>
      </c>
      <c r="Q21" s="28">
        <f t="shared" si="13"/>
        <v>2016</v>
      </c>
      <c r="R21" s="28">
        <f t="shared" si="13"/>
        <v>2016</v>
      </c>
      <c r="S21" s="28">
        <f t="shared" si="13"/>
        <v>2016</v>
      </c>
      <c r="T21" s="28">
        <f t="shared" si="13"/>
        <v>2016</v>
      </c>
      <c r="U21" s="28">
        <f t="shared" si="13"/>
        <v>2016</v>
      </c>
      <c r="V21" s="29">
        <f t="shared" si="13"/>
        <v>2016</v>
      </c>
      <c r="W21" s="4"/>
    </row>
    <row r="22" spans="1:23" outlineLevel="1" x14ac:dyDescent="0.2">
      <c r="A22" s="183" t="s">
        <v>48</v>
      </c>
      <c r="B22" s="26"/>
      <c r="C22" s="27">
        <f>+C21</f>
        <v>2016</v>
      </c>
      <c r="D22" s="28">
        <f>+D21+C22</f>
        <v>4032</v>
      </c>
      <c r="E22" s="28">
        <f t="shared" ref="E22:V22" si="14">+E21+D22</f>
        <v>6048</v>
      </c>
      <c r="F22" s="28">
        <f t="shared" si="14"/>
        <v>8064</v>
      </c>
      <c r="G22" s="28">
        <f t="shared" si="14"/>
        <v>10080</v>
      </c>
      <c r="H22" s="28">
        <f t="shared" si="14"/>
        <v>12096</v>
      </c>
      <c r="I22" s="28">
        <f t="shared" si="14"/>
        <v>14112</v>
      </c>
      <c r="J22" s="28">
        <f t="shared" si="14"/>
        <v>16128</v>
      </c>
      <c r="K22" s="28">
        <f t="shared" si="14"/>
        <v>18144</v>
      </c>
      <c r="L22" s="28">
        <f t="shared" si="14"/>
        <v>20160</v>
      </c>
      <c r="M22" s="28">
        <f t="shared" si="14"/>
        <v>22176</v>
      </c>
      <c r="N22" s="28">
        <f t="shared" si="14"/>
        <v>24192</v>
      </c>
      <c r="O22" s="28">
        <f t="shared" si="14"/>
        <v>26208</v>
      </c>
      <c r="P22" s="28">
        <f t="shared" si="14"/>
        <v>28224</v>
      </c>
      <c r="Q22" s="28">
        <f t="shared" si="14"/>
        <v>30240</v>
      </c>
      <c r="R22" s="28">
        <f t="shared" si="14"/>
        <v>32256</v>
      </c>
      <c r="S22" s="28">
        <f t="shared" si="14"/>
        <v>34272</v>
      </c>
      <c r="T22" s="28">
        <f t="shared" si="14"/>
        <v>36288</v>
      </c>
      <c r="U22" s="28">
        <f t="shared" si="14"/>
        <v>38304</v>
      </c>
      <c r="V22" s="29">
        <f t="shared" si="14"/>
        <v>40320</v>
      </c>
      <c r="W22" s="4"/>
    </row>
    <row r="23" spans="1:23" s="35" customFormat="1" outlineLevel="1" x14ac:dyDescent="0.2">
      <c r="A23" s="21" t="str">
        <f>+A11</f>
        <v>Stromkosten in €/h</v>
      </c>
      <c r="B23" s="31">
        <f>B11</f>
        <v>0.2</v>
      </c>
      <c r="C23" s="32">
        <f>B23</f>
        <v>0.2</v>
      </c>
      <c r="D23" s="33">
        <f>+C23*(1+$B24)</f>
        <v>0.24</v>
      </c>
      <c r="E23" s="33">
        <f t="shared" ref="E23:V23" si="15">+D23*(1+$B24)</f>
        <v>0.28799999999999998</v>
      </c>
      <c r="F23" s="33">
        <f t="shared" si="15"/>
        <v>0.34559999999999996</v>
      </c>
      <c r="G23" s="33">
        <f t="shared" si="15"/>
        <v>0.41471999999999992</v>
      </c>
      <c r="H23" s="33">
        <f t="shared" si="15"/>
        <v>0.49766399999999988</v>
      </c>
      <c r="I23" s="33">
        <f t="shared" si="15"/>
        <v>0.59719679999999986</v>
      </c>
      <c r="J23" s="33">
        <f t="shared" si="15"/>
        <v>0.71663615999999986</v>
      </c>
      <c r="K23" s="33">
        <f t="shared" si="15"/>
        <v>0.85996339199999983</v>
      </c>
      <c r="L23" s="33">
        <f t="shared" si="15"/>
        <v>1.0319560703999997</v>
      </c>
      <c r="M23" s="33">
        <f t="shared" si="15"/>
        <v>1.2383472844799996</v>
      </c>
      <c r="N23" s="33">
        <f t="shared" si="15"/>
        <v>1.4860167413759995</v>
      </c>
      <c r="O23" s="33">
        <f t="shared" si="15"/>
        <v>1.7832200896511994</v>
      </c>
      <c r="P23" s="33">
        <f t="shared" si="15"/>
        <v>2.1398641075814391</v>
      </c>
      <c r="Q23" s="33">
        <f t="shared" si="15"/>
        <v>2.567836929097727</v>
      </c>
      <c r="R23" s="33">
        <f t="shared" si="15"/>
        <v>3.0814043149172723</v>
      </c>
      <c r="S23" s="33">
        <f t="shared" si="15"/>
        <v>3.6976851779007265</v>
      </c>
      <c r="T23" s="33">
        <f t="shared" si="15"/>
        <v>4.4372222134808714</v>
      </c>
      <c r="U23" s="33">
        <f t="shared" si="15"/>
        <v>5.3246666561770457</v>
      </c>
      <c r="V23" s="34">
        <f t="shared" si="15"/>
        <v>6.3895999874124545</v>
      </c>
    </row>
    <row r="24" spans="1:23" ht="13.5" outlineLevel="1" thickBot="1" x14ac:dyDescent="0.25">
      <c r="A24" s="36" t="str">
        <f>+A12</f>
        <v>angenommene Preissteigerung</v>
      </c>
      <c r="B24" s="37">
        <f>+B12</f>
        <v>0.2</v>
      </c>
      <c r="C24" s="21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9"/>
      <c r="W24" s="4"/>
    </row>
    <row r="25" spans="1:23" s="45" customFormat="1" outlineLevel="1" x14ac:dyDescent="0.2">
      <c r="A25" s="40" t="str">
        <f>+A13</f>
        <v>Stomkosten:</v>
      </c>
      <c r="B25" s="41"/>
      <c r="C25" s="42">
        <f>C20*C21*C23/1000</f>
        <v>12.4992</v>
      </c>
      <c r="D25" s="43">
        <f t="shared" ref="D25:V25" si="16">D20*D21*D23/1000</f>
        <v>14.999039999999999</v>
      </c>
      <c r="E25" s="43">
        <f t="shared" si="16"/>
        <v>17.998847999999999</v>
      </c>
      <c r="F25" s="43">
        <f t="shared" si="16"/>
        <v>21.598617599999997</v>
      </c>
      <c r="G25" s="43">
        <f t="shared" si="16"/>
        <v>25.918341119999994</v>
      </c>
      <c r="H25" s="43">
        <f t="shared" si="16"/>
        <v>31.102009343999992</v>
      </c>
      <c r="I25" s="43">
        <f t="shared" si="16"/>
        <v>37.322411212799992</v>
      </c>
      <c r="J25" s="43">
        <f t="shared" si="16"/>
        <v>44.786893455359987</v>
      </c>
      <c r="K25" s="43">
        <f t="shared" si="16"/>
        <v>53.744272146431989</v>
      </c>
      <c r="L25" s="43">
        <f t="shared" si="16"/>
        <v>64.493126575718378</v>
      </c>
      <c r="M25" s="43">
        <f t="shared" si="16"/>
        <v>77.391751890862054</v>
      </c>
      <c r="N25" s="43">
        <f t="shared" si="16"/>
        <v>92.870102269034476</v>
      </c>
      <c r="O25" s="43">
        <f t="shared" si="16"/>
        <v>111.44412272284136</v>
      </c>
      <c r="P25" s="43">
        <f t="shared" si="16"/>
        <v>133.73294726740963</v>
      </c>
      <c r="Q25" s="43">
        <f t="shared" si="16"/>
        <v>160.47953672089153</v>
      </c>
      <c r="R25" s="43">
        <f t="shared" si="16"/>
        <v>192.57544406506983</v>
      </c>
      <c r="S25" s="43">
        <f t="shared" si="16"/>
        <v>231.09053287808379</v>
      </c>
      <c r="T25" s="43">
        <f t="shared" si="16"/>
        <v>277.30863945370055</v>
      </c>
      <c r="U25" s="43">
        <f t="shared" si="16"/>
        <v>332.77036734444067</v>
      </c>
      <c r="V25" s="44">
        <f t="shared" si="16"/>
        <v>399.32444081332881</v>
      </c>
    </row>
    <row r="26" spans="1:23" s="51" customFormat="1" outlineLevel="1" x14ac:dyDescent="0.2">
      <c r="A26" s="207" t="str">
        <f>+IF(Basics!G40&lt;&gt;"","Kosten für neue "&amp;Basics!G40,"")</f>
        <v>Kosten für neue Röhre</v>
      </c>
      <c r="B26" s="47">
        <f>+Basics!L40</f>
        <v>4</v>
      </c>
      <c r="C26" s="48">
        <f>+$B26</f>
        <v>4</v>
      </c>
      <c r="D26" s="49">
        <f>IF(ROUNDDOWN(SUM($C21:D21)/Basics!$D$12,0)&lt;&gt;ROUNDDOWN(SUM($C21:C21)/Basics!$D$12,0),$B26,0)</f>
        <v>0</v>
      </c>
      <c r="E26" s="49">
        <f>IF(ROUNDDOWN(SUM($C21:E21)/Basics!$D$12,0)&lt;&gt;ROUNDDOWN(SUM($C21:D21)/Basics!$D$12,0),$B26,0)</f>
        <v>0</v>
      </c>
      <c r="F26" s="49">
        <f>IF(ROUNDDOWN(SUM($C21:F21)/Basics!$D$12,0)&lt;&gt;ROUNDDOWN(SUM($C21:E21)/Basics!$D$12,0),$B26,0)</f>
        <v>0</v>
      </c>
      <c r="G26" s="49">
        <f>IF(ROUNDDOWN(SUM($C21:G21)/Basics!$D$12,0)&lt;&gt;ROUNDDOWN(SUM($C21:F21)/Basics!$D$12,0),$B26,0)</f>
        <v>0</v>
      </c>
      <c r="H26" s="49">
        <f>IF(ROUNDDOWN(SUM($C21:H21)/Basics!$D$12,0)&lt;&gt;ROUNDDOWN(SUM($C21:G21)/Basics!$D$12,0),$B26,0)</f>
        <v>0</v>
      </c>
      <c r="I26" s="49">
        <f>IF(ROUNDDOWN(SUM($C21:I21)/Basics!$D$12,0)&lt;&gt;ROUNDDOWN(SUM($C21:H21)/Basics!$D$12,0),$B26,0)</f>
        <v>0</v>
      </c>
      <c r="J26" s="49">
        <f>IF(ROUNDDOWN(SUM($C21:J21)/Basics!$D$12,0)&lt;&gt;ROUNDDOWN(SUM($C21:I21)/Basics!$D$12,0),$B26,0)</f>
        <v>4</v>
      </c>
      <c r="K26" s="49">
        <f>IF(ROUNDDOWN(SUM($C21:K21)/Basics!$D$12,0)&lt;&gt;ROUNDDOWN(SUM($C21:J21)/Basics!$D$12,0),$B26,0)</f>
        <v>0</v>
      </c>
      <c r="L26" s="49">
        <f>IF(ROUNDDOWN(SUM($C21:L21)/Basics!$D$12,0)&lt;&gt;ROUNDDOWN(SUM($C21:K21)/Basics!$D$12,0),$B26,0)</f>
        <v>0</v>
      </c>
      <c r="M26" s="49">
        <f>IF(ROUNDDOWN(SUM($C21:M21)/Basics!$D$12,0)&lt;&gt;ROUNDDOWN(SUM($C21:L21)/Basics!$D$12,0),$B26,0)</f>
        <v>0</v>
      </c>
      <c r="N26" s="49">
        <f>IF(ROUNDDOWN(SUM($C21:N21)/Basics!$D$12,0)&lt;&gt;ROUNDDOWN(SUM($C21:M21)/Basics!$D$12,0),$B26,0)</f>
        <v>0</v>
      </c>
      <c r="O26" s="49">
        <f>IF(ROUNDDOWN(SUM($C21:O21)/Basics!$D$12,0)&lt;&gt;ROUNDDOWN(SUM($C21:N21)/Basics!$D$12,0),$B26,0)</f>
        <v>0</v>
      </c>
      <c r="P26" s="49">
        <f>IF(ROUNDDOWN(SUM($C21:P21)/Basics!$D$12,0)&lt;&gt;ROUNDDOWN(SUM($C21:O21)/Basics!$D$12,0),$B26,0)</f>
        <v>0</v>
      </c>
      <c r="Q26" s="49">
        <f>IF(ROUNDDOWN(SUM($C21:Q21)/Basics!$D$12,0)&lt;&gt;ROUNDDOWN(SUM($C21:P21)/Basics!$D$12,0),$B26,0)</f>
        <v>4</v>
      </c>
      <c r="R26" s="49">
        <f>IF(ROUNDDOWN(SUM($C21:R21)/Basics!$D$12,0)&lt;&gt;ROUNDDOWN(SUM($C21:Q21)/Basics!$D$12,0),$B26,0)</f>
        <v>0</v>
      </c>
      <c r="S26" s="49">
        <f>IF(ROUNDDOWN(SUM($C21:S21)/Basics!$D$12,0)&lt;&gt;ROUNDDOWN(SUM($C21:R21)/Basics!$D$12,0),$B26,0)</f>
        <v>0</v>
      </c>
      <c r="T26" s="49">
        <f>IF(ROUNDDOWN(SUM($C21:T21)/Basics!$D$12,0)&lt;&gt;ROUNDDOWN(SUM($C21:S21)/Basics!$D$12,0),$B26,0)</f>
        <v>0</v>
      </c>
      <c r="U26" s="49">
        <f>IF(ROUNDDOWN(SUM($C21:U21)/Basics!$D$12,0)&lt;&gt;ROUNDDOWN(SUM($C21:T21)/Basics!$D$12,0),$B26,0)</f>
        <v>0</v>
      </c>
      <c r="V26" s="50">
        <f>IF(ROUNDDOWN(SUM($C21:V21)/Basics!$D$12,0)&lt;&gt;ROUNDDOWN(SUM($C21:U21)/Basics!$D$12,0),$B26,0)</f>
        <v>0</v>
      </c>
    </row>
    <row r="27" spans="1:23" s="51" customFormat="1" outlineLevel="1" x14ac:dyDescent="0.2">
      <c r="A27" s="207" t="str">
        <f>+IF(Basics!G41&lt;&gt;"","Kosten für neue "&amp;Basics!G41,"")</f>
        <v>Kosten für neue Leuchte</v>
      </c>
      <c r="B27" s="49">
        <f>+Basics!L41</f>
        <v>-68</v>
      </c>
      <c r="C27" s="48">
        <f>IF(C26&lt;&gt;0,$B$27,0)</f>
        <v>-68</v>
      </c>
      <c r="D27" s="49">
        <f>IF(D26&lt;&gt;0,$B$27,0)</f>
        <v>0</v>
      </c>
      <c r="E27" s="49">
        <f t="shared" ref="E27:V27" si="17">IF(E26&lt;&gt;0,$B$27,0)</f>
        <v>0</v>
      </c>
      <c r="F27" s="49">
        <f t="shared" si="17"/>
        <v>0</v>
      </c>
      <c r="G27" s="49">
        <f t="shared" si="17"/>
        <v>0</v>
      </c>
      <c r="H27" s="49">
        <f t="shared" si="17"/>
        <v>0</v>
      </c>
      <c r="I27" s="49">
        <f t="shared" si="17"/>
        <v>0</v>
      </c>
      <c r="J27" s="49">
        <f t="shared" si="17"/>
        <v>-68</v>
      </c>
      <c r="K27" s="49">
        <f t="shared" si="17"/>
        <v>0</v>
      </c>
      <c r="L27" s="49">
        <f t="shared" si="17"/>
        <v>0</v>
      </c>
      <c r="M27" s="49">
        <f t="shared" si="17"/>
        <v>0</v>
      </c>
      <c r="N27" s="49">
        <f t="shared" si="17"/>
        <v>0</v>
      </c>
      <c r="O27" s="49">
        <f t="shared" si="17"/>
        <v>0</v>
      </c>
      <c r="P27" s="49">
        <f t="shared" si="17"/>
        <v>0</v>
      </c>
      <c r="Q27" s="49">
        <f t="shared" si="17"/>
        <v>-68</v>
      </c>
      <c r="R27" s="49">
        <f t="shared" si="17"/>
        <v>0</v>
      </c>
      <c r="S27" s="49">
        <f t="shared" si="17"/>
        <v>0</v>
      </c>
      <c r="T27" s="49">
        <f t="shared" si="17"/>
        <v>0</v>
      </c>
      <c r="U27" s="49">
        <f t="shared" si="17"/>
        <v>0</v>
      </c>
      <c r="V27" s="50">
        <f t="shared" si="17"/>
        <v>0</v>
      </c>
    </row>
    <row r="28" spans="1:23" s="51" customFormat="1" outlineLevel="1" x14ac:dyDescent="0.2">
      <c r="A28" s="207" t="str">
        <f>+IF(Basics!G42&lt;&gt;"","Kosten für neue "&amp;Basics!G42,"")</f>
        <v/>
      </c>
      <c r="B28" s="49">
        <f>+Basics!L42</f>
        <v>0</v>
      </c>
      <c r="C28" s="48">
        <f>IF(C26&lt;&gt;0,$B$28,0)</f>
        <v>0</v>
      </c>
      <c r="D28" s="49">
        <f>IF(D26&lt;&gt;0,$B$28,0)</f>
        <v>0</v>
      </c>
      <c r="E28" s="49">
        <f t="shared" ref="E28:V28" si="18">IF(E26&lt;&gt;0,$B$28,0)</f>
        <v>0</v>
      </c>
      <c r="F28" s="49">
        <f t="shared" si="18"/>
        <v>0</v>
      </c>
      <c r="G28" s="49">
        <f t="shared" si="18"/>
        <v>0</v>
      </c>
      <c r="H28" s="49">
        <f t="shared" si="18"/>
        <v>0</v>
      </c>
      <c r="I28" s="49">
        <f t="shared" si="18"/>
        <v>0</v>
      </c>
      <c r="J28" s="49">
        <f t="shared" si="18"/>
        <v>0</v>
      </c>
      <c r="K28" s="49">
        <f t="shared" si="18"/>
        <v>0</v>
      </c>
      <c r="L28" s="49">
        <f t="shared" si="18"/>
        <v>0</v>
      </c>
      <c r="M28" s="49">
        <f t="shared" si="18"/>
        <v>0</v>
      </c>
      <c r="N28" s="49">
        <f t="shared" si="18"/>
        <v>0</v>
      </c>
      <c r="O28" s="49">
        <f t="shared" si="18"/>
        <v>0</v>
      </c>
      <c r="P28" s="49">
        <f t="shared" si="18"/>
        <v>0</v>
      </c>
      <c r="Q28" s="49">
        <f t="shared" si="18"/>
        <v>0</v>
      </c>
      <c r="R28" s="49">
        <f t="shared" si="18"/>
        <v>0</v>
      </c>
      <c r="S28" s="49">
        <f t="shared" si="18"/>
        <v>0</v>
      </c>
      <c r="T28" s="49">
        <f t="shared" si="18"/>
        <v>0</v>
      </c>
      <c r="U28" s="49">
        <f t="shared" si="18"/>
        <v>0</v>
      </c>
      <c r="V28" s="50">
        <f t="shared" si="18"/>
        <v>0</v>
      </c>
    </row>
    <row r="29" spans="1:23" s="51" customFormat="1" ht="13.5" outlineLevel="1" thickBot="1" x14ac:dyDescent="0.25">
      <c r="A29" s="52">
        <f>+Basics!T40</f>
        <v>15</v>
      </c>
      <c r="B29" s="53">
        <f>+B15</f>
        <v>40</v>
      </c>
      <c r="C29" s="48">
        <f>IF(C26&lt;&gt;0,($A29/60)*$B29,0)</f>
        <v>10</v>
      </c>
      <c r="D29" s="49">
        <f>IF(D26&lt;&gt;0,($A29/60)*$B29,0)</f>
        <v>0</v>
      </c>
      <c r="E29" s="49">
        <f t="shared" ref="E29:V29" si="19">IF(E26&lt;&gt;0,($A29/60)*$B29,0)</f>
        <v>0</v>
      </c>
      <c r="F29" s="49">
        <f t="shared" si="19"/>
        <v>0</v>
      </c>
      <c r="G29" s="49">
        <f t="shared" si="19"/>
        <v>0</v>
      </c>
      <c r="H29" s="49">
        <f t="shared" si="19"/>
        <v>0</v>
      </c>
      <c r="I29" s="49">
        <f t="shared" si="19"/>
        <v>0</v>
      </c>
      <c r="J29" s="49">
        <f t="shared" si="19"/>
        <v>10</v>
      </c>
      <c r="K29" s="49">
        <f t="shared" si="19"/>
        <v>0</v>
      </c>
      <c r="L29" s="49">
        <f t="shared" si="19"/>
        <v>0</v>
      </c>
      <c r="M29" s="49">
        <f t="shared" si="19"/>
        <v>0</v>
      </c>
      <c r="N29" s="49">
        <f t="shared" si="19"/>
        <v>0</v>
      </c>
      <c r="O29" s="49">
        <f t="shared" si="19"/>
        <v>0</v>
      </c>
      <c r="P29" s="49">
        <f t="shared" si="19"/>
        <v>0</v>
      </c>
      <c r="Q29" s="49">
        <f t="shared" si="19"/>
        <v>10</v>
      </c>
      <c r="R29" s="49">
        <f t="shared" si="19"/>
        <v>0</v>
      </c>
      <c r="S29" s="49">
        <f t="shared" si="19"/>
        <v>0</v>
      </c>
      <c r="T29" s="49">
        <f t="shared" si="19"/>
        <v>0</v>
      </c>
      <c r="U29" s="49">
        <f t="shared" si="19"/>
        <v>0</v>
      </c>
      <c r="V29" s="50">
        <f t="shared" si="19"/>
        <v>0</v>
      </c>
    </row>
    <row r="30" spans="1:23" s="45" customFormat="1" x14ac:dyDescent="0.2">
      <c r="A30" s="40" t="s">
        <v>10</v>
      </c>
      <c r="B30" s="54" t="str">
        <f>+A19</f>
        <v>T5</v>
      </c>
      <c r="C30" s="42">
        <f>SUM(C25:C29)</f>
        <v>-41.500799999999998</v>
      </c>
      <c r="D30" s="43">
        <f>SUM(D25:D29)</f>
        <v>14.999039999999999</v>
      </c>
      <c r="E30" s="43">
        <f t="shared" ref="E30:U30" si="20">SUM(E25:E29)</f>
        <v>17.998847999999999</v>
      </c>
      <c r="F30" s="43">
        <f t="shared" si="20"/>
        <v>21.598617599999997</v>
      </c>
      <c r="G30" s="43">
        <f t="shared" si="20"/>
        <v>25.918341119999994</v>
      </c>
      <c r="H30" s="43">
        <f t="shared" si="20"/>
        <v>31.102009343999992</v>
      </c>
      <c r="I30" s="43">
        <f t="shared" si="20"/>
        <v>37.322411212799992</v>
      </c>
      <c r="J30" s="43">
        <f t="shared" si="20"/>
        <v>-9.2131065446400129</v>
      </c>
      <c r="K30" s="43">
        <f t="shared" si="20"/>
        <v>53.744272146431989</v>
      </c>
      <c r="L30" s="43">
        <f t="shared" si="20"/>
        <v>64.493126575718378</v>
      </c>
      <c r="M30" s="43">
        <f t="shared" si="20"/>
        <v>77.391751890862054</v>
      </c>
      <c r="N30" s="43">
        <f t="shared" si="20"/>
        <v>92.870102269034476</v>
      </c>
      <c r="O30" s="43">
        <f t="shared" si="20"/>
        <v>111.44412272284136</v>
      </c>
      <c r="P30" s="43">
        <f t="shared" si="20"/>
        <v>133.73294726740963</v>
      </c>
      <c r="Q30" s="43">
        <f t="shared" si="20"/>
        <v>106.47953672089153</v>
      </c>
      <c r="R30" s="43">
        <f t="shared" si="20"/>
        <v>192.57544406506983</v>
      </c>
      <c r="S30" s="43">
        <f t="shared" si="20"/>
        <v>231.09053287808379</v>
      </c>
      <c r="T30" s="43">
        <f t="shared" si="20"/>
        <v>277.30863945370055</v>
      </c>
      <c r="U30" s="43">
        <f t="shared" si="20"/>
        <v>332.77036734444067</v>
      </c>
      <c r="V30" s="44">
        <f>SUM(V25:V29)</f>
        <v>399.32444081332881</v>
      </c>
    </row>
    <row r="31" spans="1:23" s="60" customFormat="1" ht="13.5" thickBot="1" x14ac:dyDescent="0.25">
      <c r="A31" s="55" t="s">
        <v>9</v>
      </c>
      <c r="B31" s="56" t="str">
        <f>+A19</f>
        <v>T5</v>
      </c>
      <c r="C31" s="57">
        <f>C30</f>
        <v>-41.500799999999998</v>
      </c>
      <c r="D31" s="58">
        <f t="shared" ref="D31:V31" si="21">C31+D30</f>
        <v>-26.501759999999997</v>
      </c>
      <c r="E31" s="58">
        <f t="shared" si="21"/>
        <v>-8.5029119999999985</v>
      </c>
      <c r="F31" s="58">
        <f t="shared" si="21"/>
        <v>13.095705599999999</v>
      </c>
      <c r="G31" s="58">
        <f t="shared" si="21"/>
        <v>39.014046719999996</v>
      </c>
      <c r="H31" s="58">
        <f t="shared" si="21"/>
        <v>70.116056063999991</v>
      </c>
      <c r="I31" s="58">
        <f t="shared" si="21"/>
        <v>107.43846727679998</v>
      </c>
      <c r="J31" s="58">
        <f t="shared" si="21"/>
        <v>98.22536073215997</v>
      </c>
      <c r="K31" s="58">
        <f t="shared" si="21"/>
        <v>151.96963287859197</v>
      </c>
      <c r="L31" s="58">
        <f t="shared" si="21"/>
        <v>216.46275945431034</v>
      </c>
      <c r="M31" s="58">
        <f t="shared" si="21"/>
        <v>293.8545113451724</v>
      </c>
      <c r="N31" s="58">
        <f t="shared" si="21"/>
        <v>386.72461361420687</v>
      </c>
      <c r="O31" s="58">
        <f t="shared" si="21"/>
        <v>498.16873633704824</v>
      </c>
      <c r="P31" s="58">
        <f t="shared" si="21"/>
        <v>631.90168360445784</v>
      </c>
      <c r="Q31" s="58">
        <f t="shared" si="21"/>
        <v>738.38122032534943</v>
      </c>
      <c r="R31" s="58">
        <f t="shared" si="21"/>
        <v>930.95666439041929</v>
      </c>
      <c r="S31" s="58">
        <f t="shared" si="21"/>
        <v>1162.0471972685032</v>
      </c>
      <c r="T31" s="58">
        <f t="shared" si="21"/>
        <v>1439.3558367222038</v>
      </c>
      <c r="U31" s="58">
        <f t="shared" si="21"/>
        <v>1772.1262040666445</v>
      </c>
      <c r="V31" s="59">
        <f t="shared" si="21"/>
        <v>2171.4506448799734</v>
      </c>
    </row>
    <row r="32" spans="1:23" ht="13.5" thickBot="1" x14ac:dyDescent="0.25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6"/>
      <c r="W32" s="4"/>
    </row>
    <row r="33" spans="1:23" ht="16.5" thickBot="1" x14ac:dyDescent="0.25">
      <c r="A33" s="67" t="s">
        <v>2</v>
      </c>
      <c r="B33" s="68"/>
      <c r="C33" s="8">
        <f>+C19</f>
        <v>1</v>
      </c>
      <c r="D33" s="9">
        <f>+C33+1</f>
        <v>2</v>
      </c>
      <c r="E33" s="9">
        <f t="shared" ref="E33:V33" si="22">+D33+1</f>
        <v>3</v>
      </c>
      <c r="F33" s="9">
        <f t="shared" si="22"/>
        <v>4</v>
      </c>
      <c r="G33" s="9">
        <f t="shared" si="22"/>
        <v>5</v>
      </c>
      <c r="H33" s="9">
        <f t="shared" si="22"/>
        <v>6</v>
      </c>
      <c r="I33" s="9">
        <f t="shared" si="22"/>
        <v>7</v>
      </c>
      <c r="J33" s="9">
        <f t="shared" si="22"/>
        <v>8</v>
      </c>
      <c r="K33" s="9">
        <f t="shared" si="22"/>
        <v>9</v>
      </c>
      <c r="L33" s="9">
        <f t="shared" si="22"/>
        <v>10</v>
      </c>
      <c r="M33" s="9">
        <f t="shared" si="22"/>
        <v>11</v>
      </c>
      <c r="N33" s="9">
        <f t="shared" si="22"/>
        <v>12</v>
      </c>
      <c r="O33" s="9">
        <f t="shared" si="22"/>
        <v>13</v>
      </c>
      <c r="P33" s="9">
        <f t="shared" si="22"/>
        <v>14</v>
      </c>
      <c r="Q33" s="9">
        <f t="shared" si="22"/>
        <v>15</v>
      </c>
      <c r="R33" s="9">
        <f t="shared" si="22"/>
        <v>16</v>
      </c>
      <c r="S33" s="9">
        <f t="shared" si="22"/>
        <v>17</v>
      </c>
      <c r="T33" s="9">
        <f t="shared" si="22"/>
        <v>18</v>
      </c>
      <c r="U33" s="9">
        <f t="shared" si="22"/>
        <v>19</v>
      </c>
      <c r="V33" s="10">
        <f t="shared" si="22"/>
        <v>20</v>
      </c>
      <c r="W33" s="4"/>
    </row>
    <row r="34" spans="1:23" outlineLevel="1" x14ac:dyDescent="0.2">
      <c r="A34" s="21" t="s">
        <v>3</v>
      </c>
      <c r="B34" s="22">
        <f>+Basics!K48</f>
        <v>18</v>
      </c>
      <c r="C34" s="23">
        <f>$B34</f>
        <v>18</v>
      </c>
      <c r="D34" s="24">
        <f>$B34</f>
        <v>18</v>
      </c>
      <c r="E34" s="24">
        <f t="shared" ref="E34:V34" si="23">$B34</f>
        <v>18</v>
      </c>
      <c r="F34" s="24">
        <f t="shared" si="23"/>
        <v>18</v>
      </c>
      <c r="G34" s="24">
        <f t="shared" si="23"/>
        <v>18</v>
      </c>
      <c r="H34" s="24">
        <f t="shared" si="23"/>
        <v>18</v>
      </c>
      <c r="I34" s="24">
        <f t="shared" si="23"/>
        <v>18</v>
      </c>
      <c r="J34" s="24">
        <f t="shared" si="23"/>
        <v>18</v>
      </c>
      <c r="K34" s="24">
        <f t="shared" si="23"/>
        <v>18</v>
      </c>
      <c r="L34" s="24">
        <f t="shared" si="23"/>
        <v>18</v>
      </c>
      <c r="M34" s="24">
        <f t="shared" si="23"/>
        <v>18</v>
      </c>
      <c r="N34" s="24">
        <f t="shared" si="23"/>
        <v>18</v>
      </c>
      <c r="O34" s="24">
        <f t="shared" si="23"/>
        <v>18</v>
      </c>
      <c r="P34" s="24">
        <f t="shared" si="23"/>
        <v>18</v>
      </c>
      <c r="Q34" s="24">
        <f t="shared" si="23"/>
        <v>18</v>
      </c>
      <c r="R34" s="24">
        <f t="shared" si="23"/>
        <v>18</v>
      </c>
      <c r="S34" s="24">
        <f t="shared" si="23"/>
        <v>18</v>
      </c>
      <c r="T34" s="24">
        <f t="shared" si="23"/>
        <v>18</v>
      </c>
      <c r="U34" s="24">
        <f t="shared" si="23"/>
        <v>18</v>
      </c>
      <c r="V34" s="25">
        <f t="shared" si="23"/>
        <v>18</v>
      </c>
      <c r="W34" s="4"/>
    </row>
    <row r="35" spans="1:23" outlineLevel="1" x14ac:dyDescent="0.2">
      <c r="A35" s="21" t="s">
        <v>4</v>
      </c>
      <c r="B35" s="26">
        <f>B9</f>
        <v>2016</v>
      </c>
      <c r="C35" s="27">
        <f>$B$21</f>
        <v>2016</v>
      </c>
      <c r="D35" s="28">
        <f t="shared" ref="D35:V35" si="24">$B$21</f>
        <v>2016</v>
      </c>
      <c r="E35" s="28">
        <f t="shared" si="24"/>
        <v>2016</v>
      </c>
      <c r="F35" s="28">
        <f t="shared" si="24"/>
        <v>2016</v>
      </c>
      <c r="G35" s="28">
        <f t="shared" si="24"/>
        <v>2016</v>
      </c>
      <c r="H35" s="28">
        <f t="shared" si="24"/>
        <v>2016</v>
      </c>
      <c r="I35" s="28">
        <f t="shared" si="24"/>
        <v>2016</v>
      </c>
      <c r="J35" s="28">
        <f t="shared" si="24"/>
        <v>2016</v>
      </c>
      <c r="K35" s="28">
        <f t="shared" si="24"/>
        <v>2016</v>
      </c>
      <c r="L35" s="28">
        <f t="shared" si="24"/>
        <v>2016</v>
      </c>
      <c r="M35" s="28">
        <f t="shared" si="24"/>
        <v>2016</v>
      </c>
      <c r="N35" s="28">
        <f t="shared" si="24"/>
        <v>2016</v>
      </c>
      <c r="O35" s="28">
        <f t="shared" si="24"/>
        <v>2016</v>
      </c>
      <c r="P35" s="28">
        <f t="shared" si="24"/>
        <v>2016</v>
      </c>
      <c r="Q35" s="28">
        <f t="shared" si="24"/>
        <v>2016</v>
      </c>
      <c r="R35" s="28">
        <f t="shared" si="24"/>
        <v>2016</v>
      </c>
      <c r="S35" s="28">
        <f t="shared" si="24"/>
        <v>2016</v>
      </c>
      <c r="T35" s="28">
        <f t="shared" si="24"/>
        <v>2016</v>
      </c>
      <c r="U35" s="28">
        <f t="shared" si="24"/>
        <v>2016</v>
      </c>
      <c r="V35" s="29">
        <f t="shared" si="24"/>
        <v>2016</v>
      </c>
      <c r="W35" s="4"/>
    </row>
    <row r="36" spans="1:23" outlineLevel="1" x14ac:dyDescent="0.2">
      <c r="A36" s="183" t="s">
        <v>48</v>
      </c>
      <c r="B36" s="26"/>
      <c r="C36" s="27">
        <f>+C35</f>
        <v>2016</v>
      </c>
      <c r="D36" s="28">
        <f>+D35+C36</f>
        <v>4032</v>
      </c>
      <c r="E36" s="28">
        <f t="shared" ref="E36:V36" si="25">+E35+D36</f>
        <v>6048</v>
      </c>
      <c r="F36" s="28">
        <f t="shared" si="25"/>
        <v>8064</v>
      </c>
      <c r="G36" s="28">
        <f t="shared" si="25"/>
        <v>10080</v>
      </c>
      <c r="H36" s="28">
        <f t="shared" si="25"/>
        <v>12096</v>
      </c>
      <c r="I36" s="28">
        <f t="shared" si="25"/>
        <v>14112</v>
      </c>
      <c r="J36" s="28">
        <f t="shared" si="25"/>
        <v>16128</v>
      </c>
      <c r="K36" s="28">
        <f t="shared" si="25"/>
        <v>18144</v>
      </c>
      <c r="L36" s="28">
        <f t="shared" si="25"/>
        <v>20160</v>
      </c>
      <c r="M36" s="28">
        <f t="shared" si="25"/>
        <v>22176</v>
      </c>
      <c r="N36" s="28">
        <f t="shared" si="25"/>
        <v>24192</v>
      </c>
      <c r="O36" s="28">
        <f t="shared" si="25"/>
        <v>26208</v>
      </c>
      <c r="P36" s="28">
        <f t="shared" si="25"/>
        <v>28224</v>
      </c>
      <c r="Q36" s="28">
        <f t="shared" si="25"/>
        <v>30240</v>
      </c>
      <c r="R36" s="28">
        <f t="shared" si="25"/>
        <v>32256</v>
      </c>
      <c r="S36" s="28">
        <f t="shared" si="25"/>
        <v>34272</v>
      </c>
      <c r="T36" s="28">
        <f t="shared" si="25"/>
        <v>36288</v>
      </c>
      <c r="U36" s="28">
        <f t="shared" si="25"/>
        <v>38304</v>
      </c>
      <c r="V36" s="29">
        <f t="shared" si="25"/>
        <v>40320</v>
      </c>
      <c r="W36" s="4"/>
    </row>
    <row r="37" spans="1:23" s="35" customFormat="1" outlineLevel="1" x14ac:dyDescent="0.2">
      <c r="A37" s="21" t="s">
        <v>5</v>
      </c>
      <c r="B37" s="31">
        <f>B11</f>
        <v>0.2</v>
      </c>
      <c r="C37" s="32">
        <f>B37</f>
        <v>0.2</v>
      </c>
      <c r="D37" s="33">
        <f>+C37*(1+$B38)</f>
        <v>0.24</v>
      </c>
      <c r="E37" s="33">
        <f t="shared" ref="E37:V37" si="26">+D37*(1+$B38)</f>
        <v>0.28799999999999998</v>
      </c>
      <c r="F37" s="33">
        <f t="shared" si="26"/>
        <v>0.34559999999999996</v>
      </c>
      <c r="G37" s="33">
        <f t="shared" si="26"/>
        <v>0.41471999999999992</v>
      </c>
      <c r="H37" s="33">
        <f t="shared" si="26"/>
        <v>0.49766399999999988</v>
      </c>
      <c r="I37" s="33">
        <f t="shared" si="26"/>
        <v>0.59719679999999986</v>
      </c>
      <c r="J37" s="33">
        <f t="shared" si="26"/>
        <v>0.71663615999999986</v>
      </c>
      <c r="K37" s="33">
        <f t="shared" si="26"/>
        <v>0.85996339199999983</v>
      </c>
      <c r="L37" s="33">
        <f t="shared" si="26"/>
        <v>1.0319560703999997</v>
      </c>
      <c r="M37" s="33">
        <f t="shared" si="26"/>
        <v>1.2383472844799996</v>
      </c>
      <c r="N37" s="33">
        <f t="shared" si="26"/>
        <v>1.4860167413759995</v>
      </c>
      <c r="O37" s="33">
        <f t="shared" si="26"/>
        <v>1.7832200896511994</v>
      </c>
      <c r="P37" s="33">
        <f t="shared" si="26"/>
        <v>2.1398641075814391</v>
      </c>
      <c r="Q37" s="33">
        <f t="shared" si="26"/>
        <v>2.567836929097727</v>
      </c>
      <c r="R37" s="33">
        <f t="shared" si="26"/>
        <v>3.0814043149172723</v>
      </c>
      <c r="S37" s="33">
        <f t="shared" si="26"/>
        <v>3.6976851779007265</v>
      </c>
      <c r="T37" s="33">
        <f t="shared" si="26"/>
        <v>4.4372222134808714</v>
      </c>
      <c r="U37" s="33">
        <f t="shared" si="26"/>
        <v>5.3246666561770457</v>
      </c>
      <c r="V37" s="34">
        <f t="shared" si="26"/>
        <v>6.3895999874124545</v>
      </c>
    </row>
    <row r="38" spans="1:23" ht="13.5" outlineLevel="1" thickBot="1" x14ac:dyDescent="0.25">
      <c r="A38" s="36" t="str">
        <f>+A12</f>
        <v>angenommene Preissteigerung</v>
      </c>
      <c r="B38" s="37">
        <f>+B12</f>
        <v>0.2</v>
      </c>
      <c r="C38" s="21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9"/>
      <c r="W38" s="4"/>
    </row>
    <row r="39" spans="1:23" s="45" customFormat="1" outlineLevel="1" x14ac:dyDescent="0.2">
      <c r="A39" s="40" t="s">
        <v>6</v>
      </c>
      <c r="B39" s="41"/>
      <c r="C39" s="42">
        <f>C34*C35*C37/1000</f>
        <v>7.2576000000000001</v>
      </c>
      <c r="D39" s="43">
        <f t="shared" ref="D39:V39" si="27">D34*D35*D37/1000</f>
        <v>8.7091199999999986</v>
      </c>
      <c r="E39" s="43">
        <f t="shared" si="27"/>
        <v>10.450944</v>
      </c>
      <c r="F39" s="43">
        <f t="shared" si="27"/>
        <v>12.5411328</v>
      </c>
      <c r="G39" s="43">
        <f t="shared" si="27"/>
        <v>15.049359359999997</v>
      </c>
      <c r="H39" s="43">
        <f t="shared" si="27"/>
        <v>18.059231231999995</v>
      </c>
      <c r="I39" s="43">
        <f t="shared" si="27"/>
        <v>21.671077478399994</v>
      </c>
      <c r="J39" s="43">
        <f t="shared" si="27"/>
        <v>26.005292974079996</v>
      </c>
      <c r="K39" s="43">
        <f t="shared" si="27"/>
        <v>31.206351568895993</v>
      </c>
      <c r="L39" s="43">
        <f t="shared" si="27"/>
        <v>37.447621882675186</v>
      </c>
      <c r="M39" s="43">
        <f t="shared" si="27"/>
        <v>44.937146259210223</v>
      </c>
      <c r="N39" s="43">
        <f t="shared" si="27"/>
        <v>53.924575511052268</v>
      </c>
      <c r="O39" s="43">
        <f t="shared" si="27"/>
        <v>64.709490613262716</v>
      </c>
      <c r="P39" s="43">
        <f t="shared" si="27"/>
        <v>77.651388735915262</v>
      </c>
      <c r="Q39" s="43">
        <f t="shared" si="27"/>
        <v>93.181666483098326</v>
      </c>
      <c r="R39" s="43">
        <f t="shared" si="27"/>
        <v>111.81799977971798</v>
      </c>
      <c r="S39" s="43">
        <f t="shared" si="27"/>
        <v>134.18159973566156</v>
      </c>
      <c r="T39" s="43">
        <f t="shared" si="27"/>
        <v>161.01791968279386</v>
      </c>
      <c r="U39" s="43">
        <f t="shared" si="27"/>
        <v>193.22150361935266</v>
      </c>
      <c r="V39" s="44">
        <f t="shared" si="27"/>
        <v>231.86580434322315</v>
      </c>
    </row>
    <row r="40" spans="1:23" s="51" customFormat="1" outlineLevel="1" x14ac:dyDescent="0.2">
      <c r="A40" s="63" t="s">
        <v>7</v>
      </c>
      <c r="B40" s="47">
        <f>+Basics!L48</f>
        <v>25</v>
      </c>
      <c r="C40" s="48">
        <f>+$B40</f>
        <v>25</v>
      </c>
      <c r="D40" s="49">
        <f>IF(ROUNDDOWN(SUM($C35:D35)/Basics!$D$13,0)&lt;&gt;ROUNDDOWN(SUM($C35:C35)/Basics!$D$13,0),$B40*(1-Basics!$D$14),0)</f>
        <v>0</v>
      </c>
      <c r="E40" s="49">
        <f>IF(ROUNDDOWN(SUM($C35:E35)/Basics!$D$13,0)&lt;&gt;ROUNDDOWN(SUM($C$35:D35)/Basics!$D$13,0),$B40*(1-Basics!$D$14),0)</f>
        <v>0</v>
      </c>
      <c r="F40" s="49">
        <f>IF(ROUNDDOWN(SUM($C35:F35)/Basics!$D$13,0)&lt;&gt;ROUNDDOWN(SUM($C$35:E35)/Basics!$D$13,0),$B40*(1-Basics!$D$14),0)</f>
        <v>0</v>
      </c>
      <c r="G40" s="49">
        <f>IF(ROUNDDOWN(SUM($C35:G35)/Basics!$D$13,0)&lt;&gt;ROUNDDOWN(SUM($C$35:F35)/Basics!$D$13,0),$B40*(1-Basics!$D$14),0)</f>
        <v>0</v>
      </c>
      <c r="H40" s="49">
        <f>IF(ROUNDDOWN(SUM($C35:H35)/Basics!$D$13,0)&lt;&gt;ROUNDDOWN(SUM($C$35:G35)/Basics!$D$13,0),$B40*(1-Basics!$D$14),0)</f>
        <v>0</v>
      </c>
      <c r="I40" s="49">
        <f>IF(ROUNDDOWN(SUM($C35:I35)/Basics!$D$13,0)&lt;&gt;ROUNDDOWN(SUM($C$35:H35)/Basics!$D$13,0),$B40*(1-Basics!$D$14),0)</f>
        <v>0</v>
      </c>
      <c r="J40" s="49">
        <f>IF(ROUNDDOWN(SUM($C35:J35)/Basics!$D$13,0)&lt;&gt;ROUNDDOWN(SUM($C$35:I35)/Basics!$D$13,0),$B40*(1-Basics!$D$14),0)</f>
        <v>0</v>
      </c>
      <c r="K40" s="49">
        <f>IF(ROUNDDOWN(SUM($C35:K35)/Basics!$D$13,0)&lt;&gt;ROUNDDOWN(SUM($C$35:J35)/Basics!$D$13,0),$B40*(1-Basics!$D$14),0)</f>
        <v>0</v>
      </c>
      <c r="L40" s="49">
        <f>IF(ROUNDDOWN(SUM($C35:L35)/Basics!$D$13,0)&lt;&gt;ROUNDDOWN(SUM($C$35:K35)/Basics!$D$13,0),$B40*(1-Basics!$D$14),0)</f>
        <v>0</v>
      </c>
      <c r="M40" s="49">
        <f>IF(ROUNDDOWN(SUM($C35:M35)/Basics!$D$13,0)&lt;&gt;ROUNDDOWN(SUM($C$35:L35)/Basics!$D$13,0),$B40*(1-Basics!$D$14),0)</f>
        <v>0</v>
      </c>
      <c r="N40" s="49">
        <f>IF(ROUNDDOWN(SUM($C35:N35)/Basics!$D$13,0)&lt;&gt;ROUNDDOWN(SUM($C$35:M35)/Basics!$D$13,0),$B40*(1-Basics!$D$14),0)</f>
        <v>0</v>
      </c>
      <c r="O40" s="49">
        <f>IF(ROUNDDOWN(SUM($C35:O35)/Basics!$D$13,0)&lt;&gt;ROUNDDOWN(SUM($C$35:N35)/Basics!$D$13,0),$B40*(1-Basics!$D$14),0)</f>
        <v>0</v>
      </c>
      <c r="P40" s="49">
        <f>IF(ROUNDDOWN(SUM($C35:P35)/Basics!$D$13,0)&lt;&gt;ROUNDDOWN(SUM($C$35:O35)/Basics!$D$13,0),$B40*(1-Basics!$D$14),0)</f>
        <v>0</v>
      </c>
      <c r="Q40" s="49">
        <f>IF(ROUNDDOWN(SUM($C35:Q35)/Basics!$D$13,0)&lt;&gt;ROUNDDOWN(SUM($C$35:P35)/Basics!$D$13,0),$B40*(1-Basics!$D$14),0)</f>
        <v>0</v>
      </c>
      <c r="R40" s="49">
        <f>IF(ROUNDDOWN(SUM($C35:R35)/Basics!$D$13,0)&lt;&gt;ROUNDDOWN(SUM($C$35:Q35)/Basics!$D$13,0),$B40*(1-Basics!$D$14),0)</f>
        <v>0</v>
      </c>
      <c r="S40" s="49">
        <f>IF(ROUNDDOWN(SUM($C35:S35)/Basics!$D$13,0)&lt;&gt;ROUNDDOWN(SUM($C$35:R35)/Basics!$D$13,0),$B40*(1-Basics!$D$14),0)</f>
        <v>0</v>
      </c>
      <c r="T40" s="49">
        <f>IF(ROUNDDOWN(SUM($C35:T35)/Basics!$D$13,0)&lt;&gt;ROUNDDOWN(SUM($C$35:S35)/Basics!$D$13,0),$B40*(1-Basics!$D$14),0)</f>
        <v>0</v>
      </c>
      <c r="U40" s="49">
        <f>IF(ROUNDDOWN(SUM($C35:U35)/Basics!$D$13,0)&lt;&gt;ROUNDDOWN(SUM($C$35:T35)/Basics!$D$13,0),$B40*(1-Basics!$D$14),0)</f>
        <v>0</v>
      </c>
      <c r="V40" s="50">
        <f>IF(ROUNDDOWN(SUM($C35:V35)/Basics!$D$13,0)&lt;&gt;ROUNDDOWN(SUM($C$35:U35)/Basics!$D$13,0),$B40*(1-Basics!$D$14),0)</f>
        <v>0</v>
      </c>
    </row>
    <row r="41" spans="1:23" s="51" customFormat="1" ht="13.5" outlineLevel="1" thickBot="1" x14ac:dyDescent="0.25">
      <c r="A41" s="52">
        <f>+Basics!T48</f>
        <v>5</v>
      </c>
      <c r="B41" s="53">
        <f>+B15</f>
        <v>40</v>
      </c>
      <c r="C41" s="48">
        <f>IF(C40&lt;&gt;0,($A41/60)*$B41,0)</f>
        <v>3.333333333333333</v>
      </c>
      <c r="D41" s="49">
        <f t="shared" ref="D41:V41" si="28">IF(D40&lt;&gt;0,($A41/60)*$B41,0)</f>
        <v>0</v>
      </c>
      <c r="E41" s="49">
        <f t="shared" si="28"/>
        <v>0</v>
      </c>
      <c r="F41" s="49">
        <f t="shared" si="28"/>
        <v>0</v>
      </c>
      <c r="G41" s="49">
        <f t="shared" si="28"/>
        <v>0</v>
      </c>
      <c r="H41" s="49">
        <f t="shared" si="28"/>
        <v>0</v>
      </c>
      <c r="I41" s="49">
        <f t="shared" si="28"/>
        <v>0</v>
      </c>
      <c r="J41" s="49">
        <f t="shared" si="28"/>
        <v>0</v>
      </c>
      <c r="K41" s="49">
        <f t="shared" si="28"/>
        <v>0</v>
      </c>
      <c r="L41" s="49">
        <f t="shared" si="28"/>
        <v>0</v>
      </c>
      <c r="M41" s="49">
        <f t="shared" si="28"/>
        <v>0</v>
      </c>
      <c r="N41" s="49">
        <f t="shared" si="28"/>
        <v>0</v>
      </c>
      <c r="O41" s="49">
        <f t="shared" si="28"/>
        <v>0</v>
      </c>
      <c r="P41" s="49">
        <f t="shared" si="28"/>
        <v>0</v>
      </c>
      <c r="Q41" s="49">
        <f t="shared" si="28"/>
        <v>0</v>
      </c>
      <c r="R41" s="49">
        <f t="shared" si="28"/>
        <v>0</v>
      </c>
      <c r="S41" s="49">
        <f t="shared" si="28"/>
        <v>0</v>
      </c>
      <c r="T41" s="49">
        <f t="shared" si="28"/>
        <v>0</v>
      </c>
      <c r="U41" s="49">
        <f t="shared" si="28"/>
        <v>0</v>
      </c>
      <c r="V41" s="50">
        <f t="shared" si="28"/>
        <v>0</v>
      </c>
    </row>
    <row r="42" spans="1:23" s="45" customFormat="1" x14ac:dyDescent="0.2">
      <c r="A42" s="40" t="s">
        <v>10</v>
      </c>
      <c r="B42" s="54" t="str">
        <f>+A33</f>
        <v>LED</v>
      </c>
      <c r="C42" s="42">
        <f>SUM(C39:C41)</f>
        <v>35.590933333333332</v>
      </c>
      <c r="D42" s="43">
        <f t="shared" ref="D42:V42" si="29">SUM(D39:D40)</f>
        <v>8.7091199999999986</v>
      </c>
      <c r="E42" s="43">
        <f t="shared" si="29"/>
        <v>10.450944</v>
      </c>
      <c r="F42" s="43">
        <f t="shared" si="29"/>
        <v>12.5411328</v>
      </c>
      <c r="G42" s="43">
        <f t="shared" si="29"/>
        <v>15.049359359999997</v>
      </c>
      <c r="H42" s="43">
        <f t="shared" si="29"/>
        <v>18.059231231999995</v>
      </c>
      <c r="I42" s="43">
        <f t="shared" si="29"/>
        <v>21.671077478399994</v>
      </c>
      <c r="J42" s="43">
        <f t="shared" si="29"/>
        <v>26.005292974079996</v>
      </c>
      <c r="K42" s="43">
        <f t="shared" si="29"/>
        <v>31.206351568895993</v>
      </c>
      <c r="L42" s="43">
        <f t="shared" si="29"/>
        <v>37.447621882675186</v>
      </c>
      <c r="M42" s="43">
        <f t="shared" si="29"/>
        <v>44.937146259210223</v>
      </c>
      <c r="N42" s="43">
        <f t="shared" si="29"/>
        <v>53.924575511052268</v>
      </c>
      <c r="O42" s="43">
        <f>SUM(O39:O41)</f>
        <v>64.709490613262716</v>
      </c>
      <c r="P42" s="43">
        <f t="shared" si="29"/>
        <v>77.651388735915262</v>
      </c>
      <c r="Q42" s="43">
        <f t="shared" si="29"/>
        <v>93.181666483098326</v>
      </c>
      <c r="R42" s="43">
        <f t="shared" si="29"/>
        <v>111.81799977971798</v>
      </c>
      <c r="S42" s="43">
        <f t="shared" si="29"/>
        <v>134.18159973566156</v>
      </c>
      <c r="T42" s="43">
        <f t="shared" si="29"/>
        <v>161.01791968279386</v>
      </c>
      <c r="U42" s="43">
        <f t="shared" si="29"/>
        <v>193.22150361935266</v>
      </c>
      <c r="V42" s="44">
        <f t="shared" si="29"/>
        <v>231.86580434322315</v>
      </c>
    </row>
    <row r="43" spans="1:23" s="60" customFormat="1" ht="13.5" thickBot="1" x14ac:dyDescent="0.25">
      <c r="A43" s="55" t="s">
        <v>9</v>
      </c>
      <c r="B43" s="56" t="str">
        <f>+A33</f>
        <v>LED</v>
      </c>
      <c r="C43" s="57">
        <f>C42</f>
        <v>35.590933333333332</v>
      </c>
      <c r="D43" s="58">
        <f t="shared" ref="D43:V43" si="30">C43+D42</f>
        <v>44.300053333333331</v>
      </c>
      <c r="E43" s="58">
        <f t="shared" si="30"/>
        <v>54.750997333333331</v>
      </c>
      <c r="F43" s="58">
        <f t="shared" si="30"/>
        <v>67.29213013333333</v>
      </c>
      <c r="G43" s="58">
        <f t="shared" si="30"/>
        <v>82.341489493333327</v>
      </c>
      <c r="H43" s="58">
        <f t="shared" si="30"/>
        <v>100.40072072533331</v>
      </c>
      <c r="I43" s="58">
        <f t="shared" si="30"/>
        <v>122.07179820373331</v>
      </c>
      <c r="J43" s="58">
        <f t="shared" si="30"/>
        <v>148.07709117781332</v>
      </c>
      <c r="K43" s="58">
        <f t="shared" si="30"/>
        <v>179.28344274670931</v>
      </c>
      <c r="L43" s="58">
        <f t="shared" si="30"/>
        <v>216.73106462938449</v>
      </c>
      <c r="M43" s="58">
        <f t="shared" si="30"/>
        <v>261.66821088859473</v>
      </c>
      <c r="N43" s="58">
        <f t="shared" si="30"/>
        <v>315.59278639964703</v>
      </c>
      <c r="O43" s="58">
        <f t="shared" si="30"/>
        <v>380.30227701290971</v>
      </c>
      <c r="P43" s="58">
        <f t="shared" si="30"/>
        <v>457.95366574882496</v>
      </c>
      <c r="Q43" s="58">
        <f t="shared" si="30"/>
        <v>551.13533223192326</v>
      </c>
      <c r="R43" s="58">
        <f t="shared" si="30"/>
        <v>662.95333201164124</v>
      </c>
      <c r="S43" s="58">
        <f t="shared" si="30"/>
        <v>797.13493174730274</v>
      </c>
      <c r="T43" s="58">
        <f t="shared" si="30"/>
        <v>958.15285143009658</v>
      </c>
      <c r="U43" s="58">
        <f t="shared" si="30"/>
        <v>1151.3743550494492</v>
      </c>
      <c r="V43" s="59">
        <f t="shared" si="30"/>
        <v>1383.2401593926722</v>
      </c>
    </row>
  </sheetData>
  <sheetProtection password="8469" sheet="1" objects="1" scenarios="1" selectLockedCells="1"/>
  <conditionalFormatting sqref="C4:V4">
    <cfRule type="cellIs" dxfId="86" priority="33" stopIfTrue="1" operator="greaterThanOrEqual">
      <formula>0</formula>
    </cfRule>
    <cfRule type="cellIs" dxfId="85" priority="52" stopIfTrue="1" operator="lessThan">
      <formula>0</formula>
    </cfRule>
  </conditionalFormatting>
  <conditionalFormatting sqref="I54">
    <cfRule type="cellIs" dxfId="84" priority="54" stopIfTrue="1" operator="greaterThanOrEqual">
      <formula>0</formula>
    </cfRule>
  </conditionalFormatting>
  <conditionalFormatting sqref="C5:V5">
    <cfRule type="cellIs" dxfId="83" priority="30" stopIfTrue="1" operator="greaterThanOrEqual">
      <formula>0</formula>
    </cfRule>
    <cfRule type="cellIs" dxfId="82" priority="31" stopIfTrue="1" operator="lessThan">
      <formula>0</formula>
    </cfRule>
  </conditionalFormatting>
  <conditionalFormatting sqref="C41:G41 I41:L41 N41:Q41 S41:V41">
    <cfRule type="cellIs" dxfId="81" priority="24" stopIfTrue="1" operator="greaterThan">
      <formula>0</formula>
    </cfRule>
  </conditionalFormatting>
  <conditionalFormatting sqref="R41">
    <cfRule type="cellIs" dxfId="80" priority="21" stopIfTrue="1" operator="greaterThan">
      <formula>0</formula>
    </cfRule>
  </conditionalFormatting>
  <conditionalFormatting sqref="H41">
    <cfRule type="cellIs" dxfId="79" priority="23" stopIfTrue="1" operator="greaterThan">
      <formula>0</formula>
    </cfRule>
  </conditionalFormatting>
  <conditionalFormatting sqref="M41">
    <cfRule type="cellIs" dxfId="78" priority="22" stopIfTrue="1" operator="greaterThan">
      <formula>0</formula>
    </cfRule>
  </conditionalFormatting>
  <conditionalFormatting sqref="C40:G40 I40:L40 N40:Q40 S40:V40">
    <cfRule type="cellIs" dxfId="77" priority="20" stopIfTrue="1" operator="greaterThan">
      <formula>0</formula>
    </cfRule>
  </conditionalFormatting>
  <conditionalFormatting sqref="R40">
    <cfRule type="cellIs" dxfId="76" priority="17" stopIfTrue="1" operator="greaterThan">
      <formula>0</formula>
    </cfRule>
  </conditionalFormatting>
  <conditionalFormatting sqref="H40">
    <cfRule type="cellIs" dxfId="75" priority="19" stopIfTrue="1" operator="greaterThan">
      <formula>0</formula>
    </cfRule>
  </conditionalFormatting>
  <conditionalFormatting sqref="M40">
    <cfRule type="cellIs" dxfId="74" priority="18" stopIfTrue="1" operator="greaterThan">
      <formula>0</formula>
    </cfRule>
  </conditionalFormatting>
  <conditionalFormatting sqref="M26:M28">
    <cfRule type="cellIs" dxfId="73" priority="15" stopIfTrue="1" operator="greaterThan">
      <formula>0</formula>
    </cfRule>
  </conditionalFormatting>
  <conditionalFormatting sqref="C26:C28 J26:L28 N26:Q28 S26:V28">
    <cfRule type="cellIs" dxfId="72" priority="16" stopIfTrue="1" operator="greaterThan">
      <formula>0</formula>
    </cfRule>
  </conditionalFormatting>
  <conditionalFormatting sqref="H29">
    <cfRule type="cellIs" dxfId="71" priority="11" stopIfTrue="1" operator="greaterThan">
      <formula>0</formula>
    </cfRule>
  </conditionalFormatting>
  <conditionalFormatting sqref="R29">
    <cfRule type="cellIs" dxfId="70" priority="9" stopIfTrue="1" operator="greaterThan">
      <formula>0</formula>
    </cfRule>
  </conditionalFormatting>
  <conditionalFormatting sqref="R26:R28">
    <cfRule type="cellIs" dxfId="69" priority="14" stopIfTrue="1" operator="greaterThan">
      <formula>0</formula>
    </cfRule>
  </conditionalFormatting>
  <conditionalFormatting sqref="D26:I28">
    <cfRule type="cellIs" dxfId="68" priority="13" stopIfTrue="1" operator="greaterThan">
      <formula>0</formula>
    </cfRule>
  </conditionalFormatting>
  <conditionalFormatting sqref="C29:G29 I29:L29 N29:Q29 S29:V29">
    <cfRule type="cellIs" dxfId="67" priority="12" stopIfTrue="1" operator="greaterThan">
      <formula>0</formula>
    </cfRule>
  </conditionalFormatting>
  <conditionalFormatting sqref="M29">
    <cfRule type="cellIs" dxfId="66" priority="10" stopIfTrue="1" operator="greaterThan">
      <formula>0</formula>
    </cfRule>
  </conditionalFormatting>
  <conditionalFormatting sqref="H15">
    <cfRule type="cellIs" dxfId="65" priority="7" stopIfTrue="1" operator="greaterThan">
      <formula>0</formula>
    </cfRule>
  </conditionalFormatting>
  <conditionalFormatting sqref="D14:I14">
    <cfRule type="cellIs" dxfId="64" priority="1" stopIfTrue="1" operator="greaterThan">
      <formula>0</formula>
    </cfRule>
  </conditionalFormatting>
  <conditionalFormatting sqref="R14">
    <cfRule type="cellIs" dxfId="63" priority="2" stopIfTrue="1" operator="greaterThan">
      <formula>0</formula>
    </cfRule>
  </conditionalFormatting>
  <conditionalFormatting sqref="C15:G15 I15:L15 N15:Q15 S15:V15">
    <cfRule type="cellIs" dxfId="62" priority="8" stopIfTrue="1" operator="greaterThan">
      <formula>0</formula>
    </cfRule>
  </conditionalFormatting>
  <conditionalFormatting sqref="R15">
    <cfRule type="cellIs" dxfId="61" priority="5" stopIfTrue="1" operator="greaterThan">
      <formula>0</formula>
    </cfRule>
  </conditionalFormatting>
  <conditionalFormatting sqref="M15">
    <cfRule type="cellIs" dxfId="60" priority="6" stopIfTrue="1" operator="greaterThan">
      <formula>0</formula>
    </cfRule>
  </conditionalFormatting>
  <conditionalFormatting sqref="C14 J14:L14 N14:Q14 S14:V14">
    <cfRule type="cellIs" dxfId="59" priority="4" stopIfTrue="1" operator="greaterThan">
      <formula>0</formula>
    </cfRule>
  </conditionalFormatting>
  <conditionalFormatting sqref="M14">
    <cfRule type="cellIs" dxfId="58" priority="3" stopIfTrue="1" operator="greaterThan">
      <formula>0</formula>
    </cfRule>
  </conditionalFormatting>
  <printOptions horizontalCentered="1"/>
  <pageMargins left="0.39370078740157483" right="0.39370078740157483" top="0.78740157480314965" bottom="0.39370078740157483" header="0.19685039370078741" footer="0.19685039370078741"/>
  <pageSetup paperSize="9" scale="85" fitToHeight="0" orientation="landscape" horizontalDpi="300" verticalDpi="300" r:id="rId1"/>
  <headerFooter scaleWithDoc="0" alignWithMargins="0">
    <oddHeader>&amp;L&amp;G&amp;C&amp;"Arial,Fett"&amp;12&amp;U
Amortisationsrechner Leuchtstoffröhren T8/T5 vs. LED&amp;R&amp;8&amp;G</oddHeader>
    <oddFooter>&amp;L&amp;8© CHCT Facility excellence
&amp;6&amp;D, &amp;T&amp;Cwww.facility-excellence.de&amp;R&amp;8Seite &amp;P von &amp;N</oddFooter>
  </headerFooter>
  <rowBreaks count="1" manualBreakCount="1">
    <brk id="44" max="16383" man="1"/>
  </row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showGridLines="0" zoomScale="80" zoomScaleNormal="80" workbookViewId="0">
      <pane xSplit="2" ySplit="5" topLeftCell="C6" activePane="bottomRight" state="frozen"/>
      <selection activeCell="C19" sqref="C19"/>
      <selection pane="topRight" activeCell="C19" sqref="C19"/>
      <selection pane="bottomLeft" activeCell="C19" sqref="C19"/>
      <selection pane="bottomRight" activeCell="C7" sqref="C7"/>
    </sheetView>
  </sheetViews>
  <sheetFormatPr baseColWidth="10" defaultColWidth="11.5703125" defaultRowHeight="12.75" outlineLevelRow="1" outlineLevelCol="1" x14ac:dyDescent="0.2"/>
  <cols>
    <col min="1" max="1" width="22.7109375" style="4" customWidth="1"/>
    <col min="2" max="2" width="11.5703125" style="4" bestFit="1" customWidth="1"/>
    <col min="3" max="12" width="12.7109375" style="4" customWidth="1"/>
    <col min="13" max="22" width="12.7109375" style="4" customWidth="1" outlineLevel="1"/>
    <col min="23" max="23" width="6.7109375" style="1" customWidth="1"/>
    <col min="24" max="16384" width="11.5703125" style="4"/>
  </cols>
  <sheetData>
    <row r="1" spans="1:23" ht="30" x14ac:dyDescent="0.2">
      <c r="A1" s="2" t="s">
        <v>18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</row>
    <row r="2" spans="1:23" s="5" customFormat="1" ht="7.5" thickBot="1" x14ac:dyDescent="0.25">
      <c r="A2" s="5" t="str">
        <f ca="1">+CELL("dateiname")</f>
        <v>X:\Projekte\WERK\LED\[CHCT-FE_profiLED_AMO-Rechner_Leuchtstoffroehre_T8T5-LED_20150828.xlsx]Basics</v>
      </c>
    </row>
    <row r="3" spans="1:23" ht="16.5" thickBot="1" x14ac:dyDescent="0.25">
      <c r="A3" s="6" t="s">
        <v>19</v>
      </c>
      <c r="B3" s="7">
        <v>900</v>
      </c>
      <c r="C3" s="8">
        <v>1</v>
      </c>
      <c r="D3" s="9">
        <f>+C3+1</f>
        <v>2</v>
      </c>
      <c r="E3" s="9">
        <f t="shared" ref="E3:V3" si="0">+D3+1</f>
        <v>3</v>
      </c>
      <c r="F3" s="9">
        <f t="shared" si="0"/>
        <v>4</v>
      </c>
      <c r="G3" s="9">
        <f t="shared" si="0"/>
        <v>5</v>
      </c>
      <c r="H3" s="9">
        <f t="shared" si="0"/>
        <v>6</v>
      </c>
      <c r="I3" s="9">
        <f t="shared" si="0"/>
        <v>7</v>
      </c>
      <c r="J3" s="9">
        <f t="shared" si="0"/>
        <v>8</v>
      </c>
      <c r="K3" s="9">
        <f t="shared" si="0"/>
        <v>9</v>
      </c>
      <c r="L3" s="9">
        <f t="shared" si="0"/>
        <v>10</v>
      </c>
      <c r="M3" s="9">
        <f t="shared" si="0"/>
        <v>11</v>
      </c>
      <c r="N3" s="9">
        <f t="shared" si="0"/>
        <v>12</v>
      </c>
      <c r="O3" s="9">
        <f t="shared" si="0"/>
        <v>13</v>
      </c>
      <c r="P3" s="9">
        <f t="shared" si="0"/>
        <v>14</v>
      </c>
      <c r="Q3" s="9">
        <f t="shared" si="0"/>
        <v>15</v>
      </c>
      <c r="R3" s="9">
        <f t="shared" si="0"/>
        <v>16</v>
      </c>
      <c r="S3" s="9">
        <f t="shared" si="0"/>
        <v>17</v>
      </c>
      <c r="T3" s="9">
        <f t="shared" si="0"/>
        <v>18</v>
      </c>
      <c r="U3" s="9">
        <f t="shared" si="0"/>
        <v>19</v>
      </c>
      <c r="V3" s="10">
        <f t="shared" si="0"/>
        <v>20</v>
      </c>
      <c r="W3" s="4"/>
    </row>
    <row r="4" spans="1:23" ht="15.75" x14ac:dyDescent="0.2">
      <c r="A4" s="11" t="s">
        <v>11</v>
      </c>
      <c r="B4" s="12"/>
      <c r="C4" s="13">
        <f t="shared" ref="C4:V4" si="1">C17-C43</f>
        <v>13.953733333333332</v>
      </c>
      <c r="D4" s="13">
        <f t="shared" si="1"/>
        <v>24.598213333333334</v>
      </c>
      <c r="E4" s="13">
        <f t="shared" si="1"/>
        <v>42.454922666666661</v>
      </c>
      <c r="F4" s="13">
        <f t="shared" si="1"/>
        <v>57.782973866666666</v>
      </c>
      <c r="G4" s="13">
        <f t="shared" si="1"/>
        <v>76.176635306666668</v>
      </c>
      <c r="H4" s="13">
        <f t="shared" si="1"/>
        <v>103.33236236799999</v>
      </c>
      <c r="I4" s="13">
        <f t="shared" si="1"/>
        <v>129.81923484159998</v>
      </c>
      <c r="J4" s="13">
        <f t="shared" si="1"/>
        <v>161.60348180991997</v>
      </c>
      <c r="K4" s="13">
        <f t="shared" si="1"/>
        <v>204.8279115052373</v>
      </c>
      <c r="L4" s="13">
        <f t="shared" si="1"/>
        <v>250.59722713961804</v>
      </c>
      <c r="M4" s="13">
        <f t="shared" si="1"/>
        <v>305.52040590087501</v>
      </c>
      <c r="N4" s="13">
        <f t="shared" si="1"/>
        <v>376.51155374771668</v>
      </c>
      <c r="O4" s="13">
        <f t="shared" si="1"/>
        <v>455.6009311639267</v>
      </c>
      <c r="P4" s="13">
        <f t="shared" si="1"/>
        <v>550.50818406337862</v>
      </c>
      <c r="Q4" s="13">
        <f t="shared" si="1"/>
        <v>669.48022087605455</v>
      </c>
      <c r="R4" s="13">
        <f t="shared" si="1"/>
        <v>806.14666505126547</v>
      </c>
      <c r="S4" s="13">
        <f t="shared" si="1"/>
        <v>970.14639806151831</v>
      </c>
      <c r="T4" s="13">
        <f t="shared" si="1"/>
        <v>1172.029411007155</v>
      </c>
      <c r="U4" s="13">
        <f t="shared" si="1"/>
        <v>1408.1890265419195</v>
      </c>
      <c r="V4" s="14">
        <f t="shared" si="1"/>
        <v>1691.5805651836365</v>
      </c>
      <c r="W4" s="4"/>
    </row>
    <row r="5" spans="1:23" ht="16.5" thickBot="1" x14ac:dyDescent="0.25">
      <c r="A5" s="15" t="s">
        <v>12</v>
      </c>
      <c r="B5" s="16"/>
      <c r="C5" s="17">
        <f t="shared" ref="C5:V5" si="2">C31-C43</f>
        <v>-39.211600000000004</v>
      </c>
      <c r="D5" s="17">
        <f t="shared" si="2"/>
        <v>-33.405519999999996</v>
      </c>
      <c r="E5" s="17">
        <f t="shared" si="2"/>
        <v>-26.438223999999998</v>
      </c>
      <c r="F5" s="17">
        <f t="shared" si="2"/>
        <v>-18.077468799999998</v>
      </c>
      <c r="G5" s="17">
        <f t="shared" si="2"/>
        <v>-8.0445625599999957</v>
      </c>
      <c r="H5" s="17">
        <f t="shared" si="2"/>
        <v>3.9949249280000032</v>
      </c>
      <c r="I5" s="17">
        <f t="shared" si="2"/>
        <v>18.442309913599999</v>
      </c>
      <c r="J5" s="17">
        <f t="shared" si="2"/>
        <v>-8.2708281036800031</v>
      </c>
      <c r="K5" s="17">
        <f t="shared" si="2"/>
        <v>12.533406275583999</v>
      </c>
      <c r="L5" s="17">
        <f t="shared" si="2"/>
        <v>37.4984875307008</v>
      </c>
      <c r="M5" s="17">
        <f t="shared" si="2"/>
        <v>67.456585036840949</v>
      </c>
      <c r="N5" s="17">
        <f t="shared" si="2"/>
        <v>103.40630204420913</v>
      </c>
      <c r="O5" s="17">
        <f t="shared" si="2"/>
        <v>146.54596245305095</v>
      </c>
      <c r="P5" s="17">
        <f t="shared" si="2"/>
        <v>198.31355494366113</v>
      </c>
      <c r="Q5" s="17">
        <f t="shared" si="2"/>
        <v>216.38466593239343</v>
      </c>
      <c r="R5" s="17">
        <f t="shared" si="2"/>
        <v>290.9299991188721</v>
      </c>
      <c r="S5" s="17">
        <f t="shared" si="2"/>
        <v>380.38439894264638</v>
      </c>
      <c r="T5" s="17">
        <f t="shared" si="2"/>
        <v>487.72967873117557</v>
      </c>
      <c r="U5" s="17">
        <f t="shared" si="2"/>
        <v>616.54401447741066</v>
      </c>
      <c r="V5" s="18">
        <f t="shared" si="2"/>
        <v>771.12121737289272</v>
      </c>
      <c r="W5" s="4"/>
    </row>
    <row r="6" spans="1:23" ht="13.5" thickBot="1" x14ac:dyDescent="0.25">
      <c r="W6" s="4"/>
    </row>
    <row r="7" spans="1:23" ht="16.5" thickBot="1" x14ac:dyDescent="0.25">
      <c r="A7" s="19" t="s">
        <v>0</v>
      </c>
      <c r="B7" s="20"/>
      <c r="C7" s="8">
        <v>1</v>
      </c>
      <c r="D7" s="9">
        <f>+C7+1</f>
        <v>2</v>
      </c>
      <c r="E7" s="9">
        <f t="shared" ref="E7:V7" si="3">+D7+1</f>
        <v>3</v>
      </c>
      <c r="F7" s="9">
        <f t="shared" si="3"/>
        <v>4</v>
      </c>
      <c r="G7" s="9">
        <f t="shared" si="3"/>
        <v>5</v>
      </c>
      <c r="H7" s="9">
        <f t="shared" si="3"/>
        <v>6</v>
      </c>
      <c r="I7" s="9">
        <f t="shared" si="3"/>
        <v>7</v>
      </c>
      <c r="J7" s="9">
        <f t="shared" si="3"/>
        <v>8</v>
      </c>
      <c r="K7" s="9">
        <f t="shared" si="3"/>
        <v>9</v>
      </c>
      <c r="L7" s="9">
        <f t="shared" si="3"/>
        <v>10</v>
      </c>
      <c r="M7" s="9">
        <f t="shared" si="3"/>
        <v>11</v>
      </c>
      <c r="N7" s="9">
        <f t="shared" si="3"/>
        <v>12</v>
      </c>
      <c r="O7" s="9">
        <f t="shared" si="3"/>
        <v>13</v>
      </c>
      <c r="P7" s="9">
        <f t="shared" si="3"/>
        <v>14</v>
      </c>
      <c r="Q7" s="9">
        <f t="shared" si="3"/>
        <v>15</v>
      </c>
      <c r="R7" s="9">
        <f t="shared" si="3"/>
        <v>16</v>
      </c>
      <c r="S7" s="9">
        <f t="shared" si="3"/>
        <v>17</v>
      </c>
      <c r="T7" s="9">
        <f t="shared" si="3"/>
        <v>18</v>
      </c>
      <c r="U7" s="9">
        <f t="shared" si="3"/>
        <v>19</v>
      </c>
      <c r="V7" s="10">
        <f t="shared" si="3"/>
        <v>20</v>
      </c>
      <c r="W7" s="4"/>
    </row>
    <row r="8" spans="1:23" hidden="1" outlineLevel="1" x14ac:dyDescent="0.2">
      <c r="A8" s="21" t="s">
        <v>3</v>
      </c>
      <c r="B8" s="22">
        <f>+Basics!N39</f>
        <v>36</v>
      </c>
      <c r="C8" s="23">
        <f>$B8</f>
        <v>36</v>
      </c>
      <c r="D8" s="24">
        <f>$B8</f>
        <v>36</v>
      </c>
      <c r="E8" s="24">
        <f t="shared" ref="E8:V9" si="4">$B8</f>
        <v>36</v>
      </c>
      <c r="F8" s="24">
        <f t="shared" si="4"/>
        <v>36</v>
      </c>
      <c r="G8" s="24">
        <f t="shared" si="4"/>
        <v>36</v>
      </c>
      <c r="H8" s="24">
        <f t="shared" si="4"/>
        <v>36</v>
      </c>
      <c r="I8" s="24">
        <f t="shared" si="4"/>
        <v>36</v>
      </c>
      <c r="J8" s="24">
        <f t="shared" si="4"/>
        <v>36</v>
      </c>
      <c r="K8" s="24">
        <f t="shared" si="4"/>
        <v>36</v>
      </c>
      <c r="L8" s="24">
        <f t="shared" si="4"/>
        <v>36</v>
      </c>
      <c r="M8" s="24">
        <f t="shared" si="4"/>
        <v>36</v>
      </c>
      <c r="N8" s="24">
        <f t="shared" si="4"/>
        <v>36</v>
      </c>
      <c r="O8" s="24">
        <f t="shared" si="4"/>
        <v>36</v>
      </c>
      <c r="P8" s="24">
        <f t="shared" si="4"/>
        <v>36</v>
      </c>
      <c r="Q8" s="24">
        <f t="shared" si="4"/>
        <v>36</v>
      </c>
      <c r="R8" s="24">
        <f t="shared" si="4"/>
        <v>36</v>
      </c>
      <c r="S8" s="24">
        <f t="shared" si="4"/>
        <v>36</v>
      </c>
      <c r="T8" s="24">
        <f t="shared" si="4"/>
        <v>36</v>
      </c>
      <c r="U8" s="24">
        <f t="shared" si="4"/>
        <v>36</v>
      </c>
      <c r="V8" s="25">
        <f t="shared" si="4"/>
        <v>36</v>
      </c>
      <c r="W8" s="4"/>
    </row>
    <row r="9" spans="1:23" hidden="1" outlineLevel="1" x14ac:dyDescent="0.2">
      <c r="A9" s="21" t="s">
        <v>4</v>
      </c>
      <c r="B9" s="26">
        <f>Basics!D6</f>
        <v>2016</v>
      </c>
      <c r="C9" s="27">
        <f>$B$9</f>
        <v>2016</v>
      </c>
      <c r="D9" s="28">
        <f>$B9</f>
        <v>2016</v>
      </c>
      <c r="E9" s="28">
        <f t="shared" si="4"/>
        <v>2016</v>
      </c>
      <c r="F9" s="28">
        <f t="shared" si="4"/>
        <v>2016</v>
      </c>
      <c r="G9" s="28">
        <f t="shared" si="4"/>
        <v>2016</v>
      </c>
      <c r="H9" s="28">
        <f t="shared" si="4"/>
        <v>2016</v>
      </c>
      <c r="I9" s="28">
        <f t="shared" si="4"/>
        <v>2016</v>
      </c>
      <c r="J9" s="28">
        <f t="shared" si="4"/>
        <v>2016</v>
      </c>
      <c r="K9" s="28">
        <f t="shared" si="4"/>
        <v>2016</v>
      </c>
      <c r="L9" s="28">
        <f t="shared" si="4"/>
        <v>2016</v>
      </c>
      <c r="M9" s="28">
        <f t="shared" si="4"/>
        <v>2016</v>
      </c>
      <c r="N9" s="28">
        <f t="shared" si="4"/>
        <v>2016</v>
      </c>
      <c r="O9" s="28">
        <f t="shared" si="4"/>
        <v>2016</v>
      </c>
      <c r="P9" s="28">
        <f t="shared" si="4"/>
        <v>2016</v>
      </c>
      <c r="Q9" s="28">
        <f t="shared" si="4"/>
        <v>2016</v>
      </c>
      <c r="R9" s="28">
        <f t="shared" si="4"/>
        <v>2016</v>
      </c>
      <c r="S9" s="28">
        <f t="shared" si="4"/>
        <v>2016</v>
      </c>
      <c r="T9" s="28">
        <f t="shared" si="4"/>
        <v>2016</v>
      </c>
      <c r="U9" s="28">
        <f t="shared" si="4"/>
        <v>2016</v>
      </c>
      <c r="V9" s="29">
        <f t="shared" si="4"/>
        <v>2016</v>
      </c>
      <c r="W9" s="4"/>
    </row>
    <row r="10" spans="1:23" hidden="1" outlineLevel="1" x14ac:dyDescent="0.2">
      <c r="A10" s="183" t="s">
        <v>48</v>
      </c>
      <c r="B10" s="26"/>
      <c r="C10" s="27">
        <f>+C9</f>
        <v>2016</v>
      </c>
      <c r="D10" s="28">
        <f>+D9+C10</f>
        <v>4032</v>
      </c>
      <c r="E10" s="28">
        <f t="shared" ref="E10:V10" si="5">+E9+D10</f>
        <v>6048</v>
      </c>
      <c r="F10" s="28">
        <f t="shared" si="5"/>
        <v>8064</v>
      </c>
      <c r="G10" s="28">
        <f t="shared" si="5"/>
        <v>10080</v>
      </c>
      <c r="H10" s="28">
        <f t="shared" si="5"/>
        <v>12096</v>
      </c>
      <c r="I10" s="28">
        <f t="shared" si="5"/>
        <v>14112</v>
      </c>
      <c r="J10" s="28">
        <f t="shared" si="5"/>
        <v>16128</v>
      </c>
      <c r="K10" s="28">
        <f t="shared" si="5"/>
        <v>18144</v>
      </c>
      <c r="L10" s="28">
        <f t="shared" si="5"/>
        <v>20160</v>
      </c>
      <c r="M10" s="28">
        <f t="shared" si="5"/>
        <v>22176</v>
      </c>
      <c r="N10" s="28">
        <f t="shared" si="5"/>
        <v>24192</v>
      </c>
      <c r="O10" s="28">
        <f t="shared" si="5"/>
        <v>26208</v>
      </c>
      <c r="P10" s="28">
        <f t="shared" si="5"/>
        <v>28224</v>
      </c>
      <c r="Q10" s="28">
        <f t="shared" si="5"/>
        <v>30240</v>
      </c>
      <c r="R10" s="28">
        <f t="shared" si="5"/>
        <v>32256</v>
      </c>
      <c r="S10" s="28">
        <f t="shared" si="5"/>
        <v>34272</v>
      </c>
      <c r="T10" s="28">
        <f t="shared" si="5"/>
        <v>36288</v>
      </c>
      <c r="U10" s="28">
        <f t="shared" si="5"/>
        <v>38304</v>
      </c>
      <c r="V10" s="29">
        <f t="shared" si="5"/>
        <v>40320</v>
      </c>
      <c r="W10" s="4"/>
    </row>
    <row r="11" spans="1:23" s="35" customFormat="1" hidden="1" outlineLevel="1" x14ac:dyDescent="0.2">
      <c r="A11" s="30" t="s">
        <v>5</v>
      </c>
      <c r="B11" s="31">
        <f>Basics!D9</f>
        <v>0.2</v>
      </c>
      <c r="C11" s="32">
        <f>B11</f>
        <v>0.2</v>
      </c>
      <c r="D11" s="33">
        <f>+C11*(1+$B12)</f>
        <v>0.24</v>
      </c>
      <c r="E11" s="33">
        <f t="shared" ref="E11:V11" si="6">+D11*(1+$B12)</f>
        <v>0.28799999999999998</v>
      </c>
      <c r="F11" s="33">
        <f t="shared" si="6"/>
        <v>0.34559999999999996</v>
      </c>
      <c r="G11" s="33">
        <f t="shared" si="6"/>
        <v>0.41471999999999992</v>
      </c>
      <c r="H11" s="33">
        <f t="shared" si="6"/>
        <v>0.49766399999999988</v>
      </c>
      <c r="I11" s="33">
        <f t="shared" si="6"/>
        <v>0.59719679999999986</v>
      </c>
      <c r="J11" s="33">
        <f t="shared" si="6"/>
        <v>0.71663615999999986</v>
      </c>
      <c r="K11" s="33">
        <f t="shared" si="6"/>
        <v>0.85996339199999983</v>
      </c>
      <c r="L11" s="33">
        <f t="shared" si="6"/>
        <v>1.0319560703999997</v>
      </c>
      <c r="M11" s="33">
        <f t="shared" si="6"/>
        <v>1.2383472844799996</v>
      </c>
      <c r="N11" s="33">
        <f t="shared" si="6"/>
        <v>1.4860167413759995</v>
      </c>
      <c r="O11" s="33">
        <f t="shared" si="6"/>
        <v>1.7832200896511994</v>
      </c>
      <c r="P11" s="33">
        <f t="shared" si="6"/>
        <v>2.1398641075814391</v>
      </c>
      <c r="Q11" s="33">
        <f t="shared" si="6"/>
        <v>2.567836929097727</v>
      </c>
      <c r="R11" s="33">
        <f t="shared" si="6"/>
        <v>3.0814043149172723</v>
      </c>
      <c r="S11" s="33">
        <f t="shared" si="6"/>
        <v>3.6976851779007265</v>
      </c>
      <c r="T11" s="33">
        <f t="shared" si="6"/>
        <v>4.4372222134808714</v>
      </c>
      <c r="U11" s="33">
        <f t="shared" si="6"/>
        <v>5.3246666561770457</v>
      </c>
      <c r="V11" s="34">
        <f t="shared" si="6"/>
        <v>6.3895999874124545</v>
      </c>
    </row>
    <row r="12" spans="1:23" ht="13.5" hidden="1" outlineLevel="1" thickBot="1" x14ac:dyDescent="0.25">
      <c r="A12" s="36" t="s">
        <v>17</v>
      </c>
      <c r="B12" s="37">
        <f>+Basics!D10</f>
        <v>0.2</v>
      </c>
      <c r="C12" s="21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9"/>
      <c r="W12" s="4"/>
    </row>
    <row r="13" spans="1:23" s="45" customFormat="1" hidden="1" outlineLevel="1" x14ac:dyDescent="0.2">
      <c r="A13" s="40" t="s">
        <v>6</v>
      </c>
      <c r="B13" s="41"/>
      <c r="C13" s="42">
        <f>C8*C9*C11/1000</f>
        <v>14.5152</v>
      </c>
      <c r="D13" s="43">
        <f t="shared" ref="D13:V13" si="7">D8*D9*D11/1000</f>
        <v>17.418239999999997</v>
      </c>
      <c r="E13" s="43">
        <f t="shared" si="7"/>
        <v>20.901888</v>
      </c>
      <c r="F13" s="43">
        <f t="shared" si="7"/>
        <v>25.082265599999999</v>
      </c>
      <c r="G13" s="43">
        <f t="shared" si="7"/>
        <v>30.098718719999994</v>
      </c>
      <c r="H13" s="43">
        <f t="shared" si="7"/>
        <v>36.11846246399999</v>
      </c>
      <c r="I13" s="43">
        <f t="shared" si="7"/>
        <v>43.342154956799988</v>
      </c>
      <c r="J13" s="43">
        <f t="shared" si="7"/>
        <v>52.010585948159992</v>
      </c>
      <c r="K13" s="43">
        <f t="shared" si="7"/>
        <v>62.412703137791986</v>
      </c>
      <c r="L13" s="43">
        <f t="shared" si="7"/>
        <v>74.895243765350372</v>
      </c>
      <c r="M13" s="43">
        <f t="shared" si="7"/>
        <v>89.874292518420447</v>
      </c>
      <c r="N13" s="43">
        <f t="shared" si="7"/>
        <v>107.84915102210454</v>
      </c>
      <c r="O13" s="43">
        <f t="shared" si="7"/>
        <v>129.41898122652543</v>
      </c>
      <c r="P13" s="43">
        <f t="shared" si="7"/>
        <v>155.30277747183052</v>
      </c>
      <c r="Q13" s="43">
        <f t="shared" si="7"/>
        <v>186.36333296619665</v>
      </c>
      <c r="R13" s="43">
        <f t="shared" si="7"/>
        <v>223.63599955943596</v>
      </c>
      <c r="S13" s="43">
        <f t="shared" si="7"/>
        <v>268.36319947132313</v>
      </c>
      <c r="T13" s="43">
        <f t="shared" si="7"/>
        <v>322.03583936558772</v>
      </c>
      <c r="U13" s="43">
        <f t="shared" si="7"/>
        <v>386.44300723870532</v>
      </c>
      <c r="V13" s="44">
        <f t="shared" si="7"/>
        <v>463.73160868644629</v>
      </c>
    </row>
    <row r="14" spans="1:23" s="51" customFormat="1" hidden="1" outlineLevel="1" x14ac:dyDescent="0.2">
      <c r="A14" s="46" t="s">
        <v>7</v>
      </c>
      <c r="B14" s="47">
        <f>+Basics!O36</f>
        <v>1.75</v>
      </c>
      <c r="C14" s="48">
        <f>+$B14</f>
        <v>1.75</v>
      </c>
      <c r="D14" s="49">
        <f>IF(ROUNDDOWN(SUM($C9:D9)/Basics!$D$11,0)&lt;&gt;ROUNDDOWN(SUM($C9:C9)/Basics!$D$11,0),$B14,0)</f>
        <v>0</v>
      </c>
      <c r="E14" s="49">
        <f>IF(ROUNDDOWN(SUM($C9:E9)/Basics!$D$11,0)&lt;&gt;ROUNDDOWN(SUM($C9:D9)/Basics!$D$11,0),$B14,0)</f>
        <v>1.75</v>
      </c>
      <c r="F14" s="49">
        <f>IF(ROUNDDOWN(SUM($C9:F9)/Basics!$D$11,0)&lt;&gt;ROUNDDOWN(SUM($C9:E9)/Basics!$D$11,0),$B14,0)</f>
        <v>0</v>
      </c>
      <c r="G14" s="49">
        <f>IF(ROUNDDOWN(SUM($C9:G9)/Basics!$D$11,0)&lt;&gt;ROUNDDOWN(SUM($C9:F9)/Basics!$D$11,0),$B14,0)</f>
        <v>0</v>
      </c>
      <c r="H14" s="49">
        <f>IF(ROUNDDOWN(SUM($C9:H9)/Basics!$D$11,0)&lt;&gt;ROUNDDOWN(SUM($C9:G9)/Basics!$D$11,0),$B14,0)</f>
        <v>1.75</v>
      </c>
      <c r="I14" s="49">
        <f>IF(ROUNDDOWN(SUM($C9:I9)/Basics!$D$11,0)&lt;&gt;ROUNDDOWN(SUM($C9:H9)/Basics!$D$11,0),$B14,0)</f>
        <v>0</v>
      </c>
      <c r="J14" s="49">
        <f>IF(ROUNDDOWN(SUM($C9:J9)/Basics!$D$11,0)&lt;&gt;ROUNDDOWN(SUM($C9:I9)/Basics!$D$11,0),$B14,0)</f>
        <v>0</v>
      </c>
      <c r="K14" s="49">
        <f>IF(ROUNDDOWN(SUM($C9:K9)/Basics!$D$11,0)&lt;&gt;ROUNDDOWN(SUM($C9:J9)/Basics!$D$11,0),$B14,0)</f>
        <v>1.75</v>
      </c>
      <c r="L14" s="49">
        <f>IF(ROUNDDOWN(SUM($C9:L9)/Basics!$D$11,0)&lt;&gt;ROUNDDOWN(SUM($C9:K9)/Basics!$D$11,0),$B14,0)</f>
        <v>0</v>
      </c>
      <c r="M14" s="49">
        <f>IF(ROUNDDOWN(SUM($C9:M9)/Basics!$D$11,0)&lt;&gt;ROUNDDOWN(SUM($C9:L9)/Basics!$D$11,0),$B14,0)</f>
        <v>0</v>
      </c>
      <c r="N14" s="49">
        <f>IF(ROUNDDOWN(SUM($C9:N9)/Basics!$D$11,0)&lt;&gt;ROUNDDOWN(SUM($C9:M9)/Basics!$D$11,0),$B14,0)</f>
        <v>1.75</v>
      </c>
      <c r="O14" s="49">
        <f>IF(ROUNDDOWN(SUM($C9:O9)/Basics!$D$11,0)&lt;&gt;ROUNDDOWN(SUM($C9:N9)/Basics!$D$11,0),$B14,0)</f>
        <v>0</v>
      </c>
      <c r="P14" s="49">
        <f>IF(ROUNDDOWN(SUM($C9:P9)/Basics!$D$11,0)&lt;&gt;ROUNDDOWN(SUM($C9:O9)/Basics!$D$11,0),$B14,0)</f>
        <v>0</v>
      </c>
      <c r="Q14" s="49">
        <f>IF(ROUNDDOWN(SUM($C9:Q9)/Basics!$D$11,0)&lt;&gt;ROUNDDOWN(SUM($C9:P9)/Basics!$D$11,0),$B14,0)</f>
        <v>1.75</v>
      </c>
      <c r="R14" s="49">
        <f>IF(ROUNDDOWN(SUM($C9:R9)/Basics!$D$11,0)&lt;&gt;ROUNDDOWN(SUM($C9:Q9)/Basics!$D$11,0),$B14,0)</f>
        <v>0</v>
      </c>
      <c r="S14" s="49">
        <f>IF(ROUNDDOWN(SUM($C9:S9)/Basics!$D$11,0)&lt;&gt;ROUNDDOWN(SUM($C9:R9)/Basics!$D$11,0),$B14,0)</f>
        <v>0</v>
      </c>
      <c r="T14" s="49">
        <f>IF(ROUNDDOWN(SUM($C9:T9)/Basics!$D$11,0)&lt;&gt;ROUNDDOWN(SUM($C9:S9)/Basics!$D$11,0),$B14,0)</f>
        <v>1.75</v>
      </c>
      <c r="U14" s="49">
        <f>IF(ROUNDDOWN(SUM($C9:U9)/Basics!$D$11,0)&lt;&gt;ROUNDDOWN(SUM($C9:T9)/Basics!$D$11,0),$B14,0)</f>
        <v>0</v>
      </c>
      <c r="V14" s="50">
        <f>IF(ROUNDDOWN(SUM($C9:V9)/Basics!$D$11,0)&lt;&gt;ROUNDDOWN(SUM($C9:U9)/Basics!$D$11,0),$B14,0)</f>
        <v>0</v>
      </c>
    </row>
    <row r="15" spans="1:23" s="51" customFormat="1" ht="13.5" hidden="1" outlineLevel="1" thickBot="1" x14ac:dyDescent="0.25">
      <c r="A15" s="52">
        <f>+Basics!T36</f>
        <v>5</v>
      </c>
      <c r="B15" s="53">
        <f>+Basics!D15</f>
        <v>40</v>
      </c>
      <c r="C15" s="48">
        <f>IF(C14&lt;&gt;0,($A15/60)*$B15,0)</f>
        <v>3.333333333333333</v>
      </c>
      <c r="D15" s="49">
        <f t="shared" ref="D15:V15" si="8">IF(D14&lt;&gt;0,($A15/60)*$B15,0)</f>
        <v>0</v>
      </c>
      <c r="E15" s="49">
        <f t="shared" si="8"/>
        <v>3.333333333333333</v>
      </c>
      <c r="F15" s="49">
        <f t="shared" si="8"/>
        <v>0</v>
      </c>
      <c r="G15" s="49">
        <f t="shared" si="8"/>
        <v>0</v>
      </c>
      <c r="H15" s="49">
        <f t="shared" si="8"/>
        <v>3.333333333333333</v>
      </c>
      <c r="I15" s="49">
        <f t="shared" si="8"/>
        <v>0</v>
      </c>
      <c r="J15" s="49">
        <f t="shared" si="8"/>
        <v>0</v>
      </c>
      <c r="K15" s="49">
        <f t="shared" si="8"/>
        <v>3.333333333333333</v>
      </c>
      <c r="L15" s="49">
        <f t="shared" si="8"/>
        <v>0</v>
      </c>
      <c r="M15" s="49">
        <f t="shared" si="8"/>
        <v>0</v>
      </c>
      <c r="N15" s="49">
        <f t="shared" si="8"/>
        <v>3.333333333333333</v>
      </c>
      <c r="O15" s="49">
        <f t="shared" si="8"/>
        <v>0</v>
      </c>
      <c r="P15" s="49">
        <f t="shared" si="8"/>
        <v>0</v>
      </c>
      <c r="Q15" s="49">
        <f t="shared" si="8"/>
        <v>3.333333333333333</v>
      </c>
      <c r="R15" s="49">
        <f t="shared" si="8"/>
        <v>0</v>
      </c>
      <c r="S15" s="49">
        <f t="shared" si="8"/>
        <v>0</v>
      </c>
      <c r="T15" s="49">
        <f t="shared" si="8"/>
        <v>3.333333333333333</v>
      </c>
      <c r="U15" s="49">
        <f t="shared" si="8"/>
        <v>0</v>
      </c>
      <c r="V15" s="50">
        <f t="shared" si="8"/>
        <v>0</v>
      </c>
    </row>
    <row r="16" spans="1:23" s="45" customFormat="1" collapsed="1" x14ac:dyDescent="0.2">
      <c r="A16" s="40" t="s">
        <v>10</v>
      </c>
      <c r="B16" s="54" t="str">
        <f>+A7</f>
        <v>T8</v>
      </c>
      <c r="C16" s="42">
        <f>SUM(C13:C15)</f>
        <v>19.598533333333332</v>
      </c>
      <c r="D16" s="43">
        <f t="shared" ref="D16:V16" si="9">SUM(D13:D15)</f>
        <v>17.418239999999997</v>
      </c>
      <c r="E16" s="43">
        <f t="shared" si="9"/>
        <v>25.985221333333332</v>
      </c>
      <c r="F16" s="43">
        <f t="shared" si="9"/>
        <v>25.082265599999999</v>
      </c>
      <c r="G16" s="43">
        <f t="shared" si="9"/>
        <v>30.098718719999994</v>
      </c>
      <c r="H16" s="43">
        <f t="shared" si="9"/>
        <v>41.201795797333325</v>
      </c>
      <c r="I16" s="43">
        <f t="shared" si="9"/>
        <v>43.342154956799988</v>
      </c>
      <c r="J16" s="43">
        <f t="shared" si="9"/>
        <v>52.010585948159992</v>
      </c>
      <c r="K16" s="43">
        <f t="shared" si="9"/>
        <v>67.496036471125322</v>
      </c>
      <c r="L16" s="43">
        <f t="shared" si="9"/>
        <v>74.895243765350372</v>
      </c>
      <c r="M16" s="43">
        <f t="shared" si="9"/>
        <v>89.874292518420447</v>
      </c>
      <c r="N16" s="43">
        <f t="shared" si="9"/>
        <v>112.93248435543786</v>
      </c>
      <c r="O16" s="43">
        <f t="shared" si="9"/>
        <v>129.41898122652543</v>
      </c>
      <c r="P16" s="43">
        <f t="shared" si="9"/>
        <v>155.30277747183052</v>
      </c>
      <c r="Q16" s="43">
        <f t="shared" si="9"/>
        <v>191.44666629952999</v>
      </c>
      <c r="R16" s="43">
        <f t="shared" si="9"/>
        <v>223.63599955943596</v>
      </c>
      <c r="S16" s="43">
        <f t="shared" si="9"/>
        <v>268.36319947132313</v>
      </c>
      <c r="T16" s="43">
        <f t="shared" si="9"/>
        <v>327.11917269892103</v>
      </c>
      <c r="U16" s="43">
        <f t="shared" si="9"/>
        <v>386.44300723870532</v>
      </c>
      <c r="V16" s="44">
        <f t="shared" si="9"/>
        <v>463.73160868644629</v>
      </c>
    </row>
    <row r="17" spans="1:23" s="60" customFormat="1" ht="13.5" thickBot="1" x14ac:dyDescent="0.25">
      <c r="A17" s="55" t="s">
        <v>9</v>
      </c>
      <c r="B17" s="56" t="str">
        <f>+A7</f>
        <v>T8</v>
      </c>
      <c r="C17" s="57">
        <f>SUM(C16)</f>
        <v>19.598533333333332</v>
      </c>
      <c r="D17" s="58">
        <f t="shared" ref="D17:V17" si="10">C17+D16</f>
        <v>37.016773333333333</v>
      </c>
      <c r="E17" s="58">
        <f t="shared" si="10"/>
        <v>63.001994666666661</v>
      </c>
      <c r="F17" s="58">
        <f t="shared" si="10"/>
        <v>88.084260266666661</v>
      </c>
      <c r="G17" s="58">
        <f t="shared" si="10"/>
        <v>118.18297898666665</v>
      </c>
      <c r="H17" s="58">
        <f t="shared" si="10"/>
        <v>159.38477478399997</v>
      </c>
      <c r="I17" s="58">
        <f t="shared" si="10"/>
        <v>202.72692974079996</v>
      </c>
      <c r="J17" s="58">
        <f t="shared" si="10"/>
        <v>254.73751568895995</v>
      </c>
      <c r="K17" s="58">
        <f t="shared" si="10"/>
        <v>322.23355216008525</v>
      </c>
      <c r="L17" s="58">
        <f t="shared" si="10"/>
        <v>397.12879592543561</v>
      </c>
      <c r="M17" s="58">
        <f t="shared" si="10"/>
        <v>487.00308844385609</v>
      </c>
      <c r="N17" s="58">
        <f t="shared" si="10"/>
        <v>599.93557279929394</v>
      </c>
      <c r="O17" s="58">
        <f t="shared" si="10"/>
        <v>729.35455402581943</v>
      </c>
      <c r="P17" s="58">
        <f t="shared" si="10"/>
        <v>884.65733149764992</v>
      </c>
      <c r="Q17" s="58">
        <f t="shared" si="10"/>
        <v>1076.10399779718</v>
      </c>
      <c r="R17" s="58">
        <f t="shared" si="10"/>
        <v>1299.739997356616</v>
      </c>
      <c r="S17" s="58">
        <f t="shared" si="10"/>
        <v>1568.103196827939</v>
      </c>
      <c r="T17" s="58">
        <f t="shared" si="10"/>
        <v>1895.2223695268599</v>
      </c>
      <c r="U17" s="58">
        <f t="shared" si="10"/>
        <v>2281.6653767655653</v>
      </c>
      <c r="V17" s="59">
        <f t="shared" si="10"/>
        <v>2745.3969854520114</v>
      </c>
    </row>
    <row r="18" spans="1:23" ht="13.5" thickBot="1" x14ac:dyDescent="0.25">
      <c r="W18" s="4"/>
    </row>
    <row r="19" spans="1:23" ht="16.5" thickBot="1" x14ac:dyDescent="0.25">
      <c r="A19" s="61" t="s">
        <v>1</v>
      </c>
      <c r="B19" s="62"/>
      <c r="C19" s="8">
        <f>+C7</f>
        <v>1</v>
      </c>
      <c r="D19" s="9">
        <f>+C19+1</f>
        <v>2</v>
      </c>
      <c r="E19" s="9">
        <f t="shared" ref="E19:V19" si="11">+D19+1</f>
        <v>3</v>
      </c>
      <c r="F19" s="9">
        <f t="shared" si="11"/>
        <v>4</v>
      </c>
      <c r="G19" s="9">
        <f t="shared" si="11"/>
        <v>5</v>
      </c>
      <c r="H19" s="9">
        <f t="shared" si="11"/>
        <v>6</v>
      </c>
      <c r="I19" s="9">
        <f t="shared" si="11"/>
        <v>7</v>
      </c>
      <c r="J19" s="9">
        <f t="shared" si="11"/>
        <v>8</v>
      </c>
      <c r="K19" s="9">
        <f t="shared" si="11"/>
        <v>9</v>
      </c>
      <c r="L19" s="9">
        <f t="shared" si="11"/>
        <v>10</v>
      </c>
      <c r="M19" s="9">
        <f t="shared" si="11"/>
        <v>11</v>
      </c>
      <c r="N19" s="9">
        <f t="shared" si="11"/>
        <v>12</v>
      </c>
      <c r="O19" s="9">
        <f t="shared" si="11"/>
        <v>13</v>
      </c>
      <c r="P19" s="9">
        <f t="shared" si="11"/>
        <v>14</v>
      </c>
      <c r="Q19" s="9">
        <f t="shared" si="11"/>
        <v>15</v>
      </c>
      <c r="R19" s="9">
        <f t="shared" si="11"/>
        <v>16</v>
      </c>
      <c r="S19" s="9">
        <f t="shared" si="11"/>
        <v>17</v>
      </c>
      <c r="T19" s="9">
        <f t="shared" si="11"/>
        <v>18</v>
      </c>
      <c r="U19" s="9">
        <f t="shared" si="11"/>
        <v>19</v>
      </c>
      <c r="V19" s="10">
        <f t="shared" si="11"/>
        <v>20</v>
      </c>
      <c r="W19" s="4"/>
    </row>
    <row r="20" spans="1:23" hidden="1" outlineLevel="1" x14ac:dyDescent="0.2">
      <c r="A20" s="21" t="str">
        <f>+A8</f>
        <v>Stromverbrauch in W</v>
      </c>
      <c r="B20" s="22">
        <f>+Basics!N43</f>
        <v>26</v>
      </c>
      <c r="C20" s="23">
        <f>$B20</f>
        <v>26</v>
      </c>
      <c r="D20" s="24">
        <f>$B20</f>
        <v>26</v>
      </c>
      <c r="E20" s="24">
        <f t="shared" ref="E20:V20" si="12">$B20</f>
        <v>26</v>
      </c>
      <c r="F20" s="24">
        <f t="shared" si="12"/>
        <v>26</v>
      </c>
      <c r="G20" s="24">
        <f t="shared" si="12"/>
        <v>26</v>
      </c>
      <c r="H20" s="24">
        <f t="shared" si="12"/>
        <v>26</v>
      </c>
      <c r="I20" s="24">
        <f t="shared" si="12"/>
        <v>26</v>
      </c>
      <c r="J20" s="24">
        <f t="shared" si="12"/>
        <v>26</v>
      </c>
      <c r="K20" s="24">
        <f t="shared" si="12"/>
        <v>26</v>
      </c>
      <c r="L20" s="24">
        <f t="shared" si="12"/>
        <v>26</v>
      </c>
      <c r="M20" s="24">
        <f t="shared" si="12"/>
        <v>26</v>
      </c>
      <c r="N20" s="24">
        <f t="shared" si="12"/>
        <v>26</v>
      </c>
      <c r="O20" s="24">
        <f t="shared" si="12"/>
        <v>26</v>
      </c>
      <c r="P20" s="24">
        <f t="shared" si="12"/>
        <v>26</v>
      </c>
      <c r="Q20" s="24">
        <f t="shared" si="12"/>
        <v>26</v>
      </c>
      <c r="R20" s="24">
        <f t="shared" si="12"/>
        <v>26</v>
      </c>
      <c r="S20" s="24">
        <f t="shared" si="12"/>
        <v>26</v>
      </c>
      <c r="T20" s="24">
        <f t="shared" si="12"/>
        <v>26</v>
      </c>
      <c r="U20" s="24">
        <f t="shared" si="12"/>
        <v>26</v>
      </c>
      <c r="V20" s="25">
        <f t="shared" si="12"/>
        <v>26</v>
      </c>
      <c r="W20" s="4"/>
    </row>
    <row r="21" spans="1:23" hidden="1" outlineLevel="1" x14ac:dyDescent="0.2">
      <c r="A21" s="21" t="str">
        <f>+A9</f>
        <v>Betriebszeit in h</v>
      </c>
      <c r="B21" s="26">
        <f>B9</f>
        <v>2016</v>
      </c>
      <c r="C21" s="27">
        <f>$B$21</f>
        <v>2016</v>
      </c>
      <c r="D21" s="28">
        <f t="shared" ref="D21:V21" si="13">$B$21</f>
        <v>2016</v>
      </c>
      <c r="E21" s="28">
        <f t="shared" si="13"/>
        <v>2016</v>
      </c>
      <c r="F21" s="28">
        <f t="shared" si="13"/>
        <v>2016</v>
      </c>
      <c r="G21" s="28">
        <f t="shared" si="13"/>
        <v>2016</v>
      </c>
      <c r="H21" s="28">
        <f t="shared" si="13"/>
        <v>2016</v>
      </c>
      <c r="I21" s="28">
        <f t="shared" si="13"/>
        <v>2016</v>
      </c>
      <c r="J21" s="28">
        <f t="shared" si="13"/>
        <v>2016</v>
      </c>
      <c r="K21" s="28">
        <f t="shared" si="13"/>
        <v>2016</v>
      </c>
      <c r="L21" s="28">
        <f t="shared" si="13"/>
        <v>2016</v>
      </c>
      <c r="M21" s="28">
        <f t="shared" si="13"/>
        <v>2016</v>
      </c>
      <c r="N21" s="28">
        <f t="shared" si="13"/>
        <v>2016</v>
      </c>
      <c r="O21" s="28">
        <f t="shared" si="13"/>
        <v>2016</v>
      </c>
      <c r="P21" s="28">
        <f t="shared" si="13"/>
        <v>2016</v>
      </c>
      <c r="Q21" s="28">
        <f t="shared" si="13"/>
        <v>2016</v>
      </c>
      <c r="R21" s="28">
        <f t="shared" si="13"/>
        <v>2016</v>
      </c>
      <c r="S21" s="28">
        <f t="shared" si="13"/>
        <v>2016</v>
      </c>
      <c r="T21" s="28">
        <f t="shared" si="13"/>
        <v>2016</v>
      </c>
      <c r="U21" s="28">
        <f t="shared" si="13"/>
        <v>2016</v>
      </c>
      <c r="V21" s="29">
        <f t="shared" si="13"/>
        <v>2016</v>
      </c>
      <c r="W21" s="4"/>
    </row>
    <row r="22" spans="1:23" hidden="1" outlineLevel="1" x14ac:dyDescent="0.2">
      <c r="A22" s="183" t="s">
        <v>48</v>
      </c>
      <c r="B22" s="26"/>
      <c r="C22" s="27">
        <f>+C21</f>
        <v>2016</v>
      </c>
      <c r="D22" s="28">
        <f>+D21+C22</f>
        <v>4032</v>
      </c>
      <c r="E22" s="28">
        <f t="shared" ref="E22:V22" si="14">+E21+D22</f>
        <v>6048</v>
      </c>
      <c r="F22" s="28">
        <f t="shared" si="14"/>
        <v>8064</v>
      </c>
      <c r="G22" s="28">
        <f t="shared" si="14"/>
        <v>10080</v>
      </c>
      <c r="H22" s="28">
        <f t="shared" si="14"/>
        <v>12096</v>
      </c>
      <c r="I22" s="28">
        <f t="shared" si="14"/>
        <v>14112</v>
      </c>
      <c r="J22" s="28">
        <f t="shared" si="14"/>
        <v>16128</v>
      </c>
      <c r="K22" s="28">
        <f t="shared" si="14"/>
        <v>18144</v>
      </c>
      <c r="L22" s="28">
        <f t="shared" si="14"/>
        <v>20160</v>
      </c>
      <c r="M22" s="28">
        <f t="shared" si="14"/>
        <v>22176</v>
      </c>
      <c r="N22" s="28">
        <f t="shared" si="14"/>
        <v>24192</v>
      </c>
      <c r="O22" s="28">
        <f t="shared" si="14"/>
        <v>26208</v>
      </c>
      <c r="P22" s="28">
        <f t="shared" si="14"/>
        <v>28224</v>
      </c>
      <c r="Q22" s="28">
        <f t="shared" si="14"/>
        <v>30240</v>
      </c>
      <c r="R22" s="28">
        <f t="shared" si="14"/>
        <v>32256</v>
      </c>
      <c r="S22" s="28">
        <f t="shared" si="14"/>
        <v>34272</v>
      </c>
      <c r="T22" s="28">
        <f t="shared" si="14"/>
        <v>36288</v>
      </c>
      <c r="U22" s="28">
        <f t="shared" si="14"/>
        <v>38304</v>
      </c>
      <c r="V22" s="29">
        <f t="shared" si="14"/>
        <v>40320</v>
      </c>
      <c r="W22" s="4"/>
    </row>
    <row r="23" spans="1:23" s="35" customFormat="1" hidden="1" outlineLevel="1" x14ac:dyDescent="0.2">
      <c r="A23" s="21" t="str">
        <f>+A11</f>
        <v>Stromkosten in €/h</v>
      </c>
      <c r="B23" s="31">
        <f>B11</f>
        <v>0.2</v>
      </c>
      <c r="C23" s="32">
        <f>B23</f>
        <v>0.2</v>
      </c>
      <c r="D23" s="33">
        <f>+C23*(1+$B24)</f>
        <v>0.24</v>
      </c>
      <c r="E23" s="33">
        <f t="shared" ref="E23:V23" si="15">+D23*(1+$B24)</f>
        <v>0.28799999999999998</v>
      </c>
      <c r="F23" s="33">
        <f t="shared" si="15"/>
        <v>0.34559999999999996</v>
      </c>
      <c r="G23" s="33">
        <f t="shared" si="15"/>
        <v>0.41471999999999992</v>
      </c>
      <c r="H23" s="33">
        <f t="shared" si="15"/>
        <v>0.49766399999999988</v>
      </c>
      <c r="I23" s="33">
        <f t="shared" si="15"/>
        <v>0.59719679999999986</v>
      </c>
      <c r="J23" s="33">
        <f t="shared" si="15"/>
        <v>0.71663615999999986</v>
      </c>
      <c r="K23" s="33">
        <f t="shared" si="15"/>
        <v>0.85996339199999983</v>
      </c>
      <c r="L23" s="33">
        <f t="shared" si="15"/>
        <v>1.0319560703999997</v>
      </c>
      <c r="M23" s="33">
        <f t="shared" si="15"/>
        <v>1.2383472844799996</v>
      </c>
      <c r="N23" s="33">
        <f t="shared" si="15"/>
        <v>1.4860167413759995</v>
      </c>
      <c r="O23" s="33">
        <f t="shared" si="15"/>
        <v>1.7832200896511994</v>
      </c>
      <c r="P23" s="33">
        <f t="shared" si="15"/>
        <v>2.1398641075814391</v>
      </c>
      <c r="Q23" s="33">
        <f t="shared" si="15"/>
        <v>2.567836929097727</v>
      </c>
      <c r="R23" s="33">
        <f t="shared" si="15"/>
        <v>3.0814043149172723</v>
      </c>
      <c r="S23" s="33">
        <f t="shared" si="15"/>
        <v>3.6976851779007265</v>
      </c>
      <c r="T23" s="33">
        <f t="shared" si="15"/>
        <v>4.4372222134808714</v>
      </c>
      <c r="U23" s="33">
        <f t="shared" si="15"/>
        <v>5.3246666561770457</v>
      </c>
      <c r="V23" s="34">
        <f t="shared" si="15"/>
        <v>6.3895999874124545</v>
      </c>
    </row>
    <row r="24" spans="1:23" ht="13.5" hidden="1" outlineLevel="1" thickBot="1" x14ac:dyDescent="0.25">
      <c r="A24" s="36" t="str">
        <f>+A12</f>
        <v>angenommene Preissteigerung</v>
      </c>
      <c r="B24" s="37">
        <f>+B12</f>
        <v>0.2</v>
      </c>
      <c r="C24" s="21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9"/>
      <c r="W24" s="4"/>
    </row>
    <row r="25" spans="1:23" s="45" customFormat="1" hidden="1" outlineLevel="1" x14ac:dyDescent="0.2">
      <c r="A25" s="40" t="str">
        <f>+A13</f>
        <v>Stomkosten:</v>
      </c>
      <c r="B25" s="41"/>
      <c r="C25" s="42">
        <f>C20*C21*C23/1000</f>
        <v>10.4832</v>
      </c>
      <c r="D25" s="43">
        <f t="shared" ref="D25:V25" si="16">D20*D21*D23/1000</f>
        <v>12.579840000000001</v>
      </c>
      <c r="E25" s="43">
        <f t="shared" si="16"/>
        <v>15.095808</v>
      </c>
      <c r="F25" s="43">
        <f t="shared" si="16"/>
        <v>18.114969599999998</v>
      </c>
      <c r="G25" s="43">
        <f t="shared" si="16"/>
        <v>21.737963519999997</v>
      </c>
      <c r="H25" s="43">
        <f t="shared" si="16"/>
        <v>26.085556223999994</v>
      </c>
      <c r="I25" s="43">
        <f t="shared" si="16"/>
        <v>31.302667468799992</v>
      </c>
      <c r="J25" s="43">
        <f t="shared" si="16"/>
        <v>37.563200962559989</v>
      </c>
      <c r="K25" s="43">
        <f t="shared" si="16"/>
        <v>45.075841155071991</v>
      </c>
      <c r="L25" s="43">
        <f t="shared" si="16"/>
        <v>54.091009386086384</v>
      </c>
      <c r="M25" s="43">
        <f t="shared" si="16"/>
        <v>64.909211263303661</v>
      </c>
      <c r="N25" s="43">
        <f t="shared" si="16"/>
        <v>77.891053515964387</v>
      </c>
      <c r="O25" s="43">
        <f t="shared" si="16"/>
        <v>93.469264219157267</v>
      </c>
      <c r="P25" s="43">
        <f t="shared" si="16"/>
        <v>112.1631170629887</v>
      </c>
      <c r="Q25" s="43">
        <f t="shared" si="16"/>
        <v>134.59574047558647</v>
      </c>
      <c r="R25" s="43">
        <f t="shared" si="16"/>
        <v>161.51488857070373</v>
      </c>
      <c r="S25" s="43">
        <f t="shared" si="16"/>
        <v>193.81786628484446</v>
      </c>
      <c r="T25" s="43">
        <f t="shared" si="16"/>
        <v>232.58143954181335</v>
      </c>
      <c r="U25" s="43">
        <f t="shared" si="16"/>
        <v>279.09772745017602</v>
      </c>
      <c r="V25" s="44">
        <f t="shared" si="16"/>
        <v>334.91727294021121</v>
      </c>
    </row>
    <row r="26" spans="1:23" s="51" customFormat="1" hidden="1" outlineLevel="1" x14ac:dyDescent="0.2">
      <c r="A26" s="207" t="str">
        <f>+IF(Basics!G40&lt;&gt;"","Kosten für neue "&amp;Basics!G40,"")</f>
        <v>Kosten für neue Röhre</v>
      </c>
      <c r="B26" s="47">
        <f>+Basics!O40</f>
        <v>3.75</v>
      </c>
      <c r="C26" s="48">
        <f>+$B26</f>
        <v>3.75</v>
      </c>
      <c r="D26" s="49">
        <f>IF(ROUNDDOWN(SUM($C21:D21)/Basics!$D$12,0)&lt;&gt;ROUNDDOWN(SUM($C21:C21)/Basics!$D$12,0),$B26,0)</f>
        <v>0</v>
      </c>
      <c r="E26" s="49">
        <f>IF(ROUNDDOWN(SUM($C21:E21)/Basics!$D$12,0)&lt;&gt;ROUNDDOWN(SUM($C21:D21)/Basics!$D$12,0),$B26,0)</f>
        <v>0</v>
      </c>
      <c r="F26" s="49">
        <f>IF(ROUNDDOWN(SUM($C21:F21)/Basics!$D$12,0)&lt;&gt;ROUNDDOWN(SUM($C21:E21)/Basics!$D$12,0),$B26,0)</f>
        <v>0</v>
      </c>
      <c r="G26" s="49">
        <f>IF(ROUNDDOWN(SUM($C21:G21)/Basics!$D$12,0)&lt;&gt;ROUNDDOWN(SUM($C21:F21)/Basics!$D$12,0),$B26,0)</f>
        <v>0</v>
      </c>
      <c r="H26" s="49">
        <f>IF(ROUNDDOWN(SUM($C21:H21)/Basics!$D$12,0)&lt;&gt;ROUNDDOWN(SUM($C21:G21)/Basics!$D$12,0),$B26,0)</f>
        <v>0</v>
      </c>
      <c r="I26" s="49">
        <f>IF(ROUNDDOWN(SUM($C21:I21)/Basics!$D$12,0)&lt;&gt;ROUNDDOWN(SUM($C21:H21)/Basics!$D$12,0),$B26,0)</f>
        <v>0</v>
      </c>
      <c r="J26" s="49">
        <f>IF(ROUNDDOWN(SUM($C21:J21)/Basics!$D$12,0)&lt;&gt;ROUNDDOWN(SUM($C21:I21)/Basics!$D$12,0),$B26,0)</f>
        <v>3.75</v>
      </c>
      <c r="K26" s="49">
        <f>IF(ROUNDDOWN(SUM($C21:K21)/Basics!$D$12,0)&lt;&gt;ROUNDDOWN(SUM($C21:J21)/Basics!$D$12,0),$B26,0)</f>
        <v>0</v>
      </c>
      <c r="L26" s="49">
        <f>IF(ROUNDDOWN(SUM($C21:L21)/Basics!$D$12,0)&lt;&gt;ROUNDDOWN(SUM($C21:K21)/Basics!$D$12,0),$B26,0)</f>
        <v>0</v>
      </c>
      <c r="M26" s="49">
        <f>IF(ROUNDDOWN(SUM($C21:M21)/Basics!$D$12,0)&lt;&gt;ROUNDDOWN(SUM($C21:L21)/Basics!$D$12,0),$B26,0)</f>
        <v>0</v>
      </c>
      <c r="N26" s="49">
        <f>IF(ROUNDDOWN(SUM($C21:N21)/Basics!$D$12,0)&lt;&gt;ROUNDDOWN(SUM($C21:M21)/Basics!$D$12,0),$B26,0)</f>
        <v>0</v>
      </c>
      <c r="O26" s="49">
        <f>IF(ROUNDDOWN(SUM($C21:O21)/Basics!$D$12,0)&lt;&gt;ROUNDDOWN(SUM($C21:N21)/Basics!$D$12,0),$B26,0)</f>
        <v>0</v>
      </c>
      <c r="P26" s="49">
        <f>IF(ROUNDDOWN(SUM($C21:P21)/Basics!$D$12,0)&lt;&gt;ROUNDDOWN(SUM($C21:O21)/Basics!$D$12,0),$B26,0)</f>
        <v>0</v>
      </c>
      <c r="Q26" s="49">
        <f>IF(ROUNDDOWN(SUM($C21:Q21)/Basics!$D$12,0)&lt;&gt;ROUNDDOWN(SUM($C21:P21)/Basics!$D$12,0),$B26,0)</f>
        <v>3.75</v>
      </c>
      <c r="R26" s="49">
        <f>IF(ROUNDDOWN(SUM($C21:R21)/Basics!$D$12,0)&lt;&gt;ROUNDDOWN(SUM($C21:Q21)/Basics!$D$12,0),$B26,0)</f>
        <v>0</v>
      </c>
      <c r="S26" s="49">
        <f>IF(ROUNDDOWN(SUM($C21:S21)/Basics!$D$12,0)&lt;&gt;ROUNDDOWN(SUM($C21:R21)/Basics!$D$12,0),$B26,0)</f>
        <v>0</v>
      </c>
      <c r="T26" s="49">
        <f>IF(ROUNDDOWN(SUM($C21:T21)/Basics!$D$12,0)&lt;&gt;ROUNDDOWN(SUM($C21:S21)/Basics!$D$12,0),$B26,0)</f>
        <v>0</v>
      </c>
      <c r="U26" s="49">
        <f>IF(ROUNDDOWN(SUM($C21:U21)/Basics!$D$12,0)&lt;&gt;ROUNDDOWN(SUM($C21:T21)/Basics!$D$12,0),$B26,0)</f>
        <v>0</v>
      </c>
      <c r="V26" s="50">
        <f>IF(ROUNDDOWN(SUM($C21:V21)/Basics!$D$12,0)&lt;&gt;ROUNDDOWN(SUM($C21:U21)/Basics!$D$12,0),$B26,0)</f>
        <v>0</v>
      </c>
    </row>
    <row r="27" spans="1:23" s="51" customFormat="1" hidden="1" outlineLevel="1" x14ac:dyDescent="0.2">
      <c r="A27" s="207" t="str">
        <f>+IF(Basics!G41&lt;&gt;"","Kosten für neue "&amp;Basics!G41,"")</f>
        <v>Kosten für neue Leuchte</v>
      </c>
      <c r="B27" s="49">
        <f>+Basics!O41</f>
        <v>-57.8</v>
      </c>
      <c r="C27" s="48">
        <f>IF(C26&lt;&gt;0,$B$27,0)</f>
        <v>-57.8</v>
      </c>
      <c r="D27" s="49">
        <f>IF(D26&lt;&gt;0,$B$27,0)</f>
        <v>0</v>
      </c>
      <c r="E27" s="49">
        <f t="shared" ref="E27:V27" si="17">IF(E26&lt;&gt;0,$B$27,0)</f>
        <v>0</v>
      </c>
      <c r="F27" s="49">
        <f t="shared" si="17"/>
        <v>0</v>
      </c>
      <c r="G27" s="49">
        <f t="shared" si="17"/>
        <v>0</v>
      </c>
      <c r="H27" s="49">
        <f t="shared" si="17"/>
        <v>0</v>
      </c>
      <c r="I27" s="49">
        <f t="shared" si="17"/>
        <v>0</v>
      </c>
      <c r="J27" s="49">
        <f t="shared" si="17"/>
        <v>-57.8</v>
      </c>
      <c r="K27" s="49">
        <f t="shared" si="17"/>
        <v>0</v>
      </c>
      <c r="L27" s="49">
        <f t="shared" si="17"/>
        <v>0</v>
      </c>
      <c r="M27" s="49">
        <f t="shared" si="17"/>
        <v>0</v>
      </c>
      <c r="N27" s="49">
        <f t="shared" si="17"/>
        <v>0</v>
      </c>
      <c r="O27" s="49">
        <f t="shared" si="17"/>
        <v>0</v>
      </c>
      <c r="P27" s="49">
        <f t="shared" si="17"/>
        <v>0</v>
      </c>
      <c r="Q27" s="49">
        <f t="shared" si="17"/>
        <v>-57.8</v>
      </c>
      <c r="R27" s="49">
        <f t="shared" si="17"/>
        <v>0</v>
      </c>
      <c r="S27" s="49">
        <f t="shared" si="17"/>
        <v>0</v>
      </c>
      <c r="T27" s="49">
        <f t="shared" si="17"/>
        <v>0</v>
      </c>
      <c r="U27" s="49">
        <f t="shared" si="17"/>
        <v>0</v>
      </c>
      <c r="V27" s="50">
        <f t="shared" si="17"/>
        <v>0</v>
      </c>
    </row>
    <row r="28" spans="1:23" s="51" customFormat="1" hidden="1" outlineLevel="1" x14ac:dyDescent="0.2">
      <c r="A28" s="207" t="str">
        <f>+IF(Basics!G42&lt;&gt;"","Kosten für neue "&amp;Basics!G42,"")</f>
        <v/>
      </c>
      <c r="B28" s="49">
        <f>+Basics!O42</f>
        <v>0</v>
      </c>
      <c r="C28" s="48">
        <f>IF(C26&lt;&gt;0,$B$28,0)</f>
        <v>0</v>
      </c>
      <c r="D28" s="49">
        <f>IF(D26&lt;&gt;0,$B$28,0)</f>
        <v>0</v>
      </c>
      <c r="E28" s="49">
        <f t="shared" ref="E28:V28" si="18">IF(E26&lt;&gt;0,$B$28,0)</f>
        <v>0</v>
      </c>
      <c r="F28" s="49">
        <f t="shared" si="18"/>
        <v>0</v>
      </c>
      <c r="G28" s="49">
        <f t="shared" si="18"/>
        <v>0</v>
      </c>
      <c r="H28" s="49">
        <f t="shared" si="18"/>
        <v>0</v>
      </c>
      <c r="I28" s="49">
        <f t="shared" si="18"/>
        <v>0</v>
      </c>
      <c r="J28" s="49">
        <f t="shared" si="18"/>
        <v>0</v>
      </c>
      <c r="K28" s="49">
        <f t="shared" si="18"/>
        <v>0</v>
      </c>
      <c r="L28" s="49">
        <f t="shared" si="18"/>
        <v>0</v>
      </c>
      <c r="M28" s="49">
        <f t="shared" si="18"/>
        <v>0</v>
      </c>
      <c r="N28" s="49">
        <f t="shared" si="18"/>
        <v>0</v>
      </c>
      <c r="O28" s="49">
        <f t="shared" si="18"/>
        <v>0</v>
      </c>
      <c r="P28" s="49">
        <f t="shared" si="18"/>
        <v>0</v>
      </c>
      <c r="Q28" s="49">
        <f t="shared" si="18"/>
        <v>0</v>
      </c>
      <c r="R28" s="49">
        <f t="shared" si="18"/>
        <v>0</v>
      </c>
      <c r="S28" s="49">
        <f t="shared" si="18"/>
        <v>0</v>
      </c>
      <c r="T28" s="49">
        <f t="shared" si="18"/>
        <v>0</v>
      </c>
      <c r="U28" s="49">
        <f t="shared" si="18"/>
        <v>0</v>
      </c>
      <c r="V28" s="50">
        <f t="shared" si="18"/>
        <v>0</v>
      </c>
    </row>
    <row r="29" spans="1:23" s="51" customFormat="1" ht="13.5" hidden="1" outlineLevel="1" thickBot="1" x14ac:dyDescent="0.25">
      <c r="A29" s="52">
        <f>+Basics!T40</f>
        <v>15</v>
      </c>
      <c r="B29" s="53">
        <f>+B15</f>
        <v>40</v>
      </c>
      <c r="C29" s="48">
        <f>IF(C26&lt;&gt;0,($A29/60)*$B29,0)</f>
        <v>10</v>
      </c>
      <c r="D29" s="49">
        <f>IF(D26&lt;&gt;0,($A29/60)*$B29,0)</f>
        <v>0</v>
      </c>
      <c r="E29" s="49">
        <f t="shared" ref="E29:V29" si="19">IF(E26&lt;&gt;0,($A29/60)*$B29,0)</f>
        <v>0</v>
      </c>
      <c r="F29" s="49">
        <f t="shared" si="19"/>
        <v>0</v>
      </c>
      <c r="G29" s="49">
        <f t="shared" si="19"/>
        <v>0</v>
      </c>
      <c r="H29" s="49">
        <f t="shared" si="19"/>
        <v>0</v>
      </c>
      <c r="I29" s="49">
        <f t="shared" si="19"/>
        <v>0</v>
      </c>
      <c r="J29" s="49">
        <f t="shared" si="19"/>
        <v>10</v>
      </c>
      <c r="K29" s="49">
        <f t="shared" si="19"/>
        <v>0</v>
      </c>
      <c r="L29" s="49">
        <f t="shared" si="19"/>
        <v>0</v>
      </c>
      <c r="M29" s="49">
        <f t="shared" si="19"/>
        <v>0</v>
      </c>
      <c r="N29" s="49">
        <f t="shared" si="19"/>
        <v>0</v>
      </c>
      <c r="O29" s="49">
        <f t="shared" si="19"/>
        <v>0</v>
      </c>
      <c r="P29" s="49">
        <f t="shared" si="19"/>
        <v>0</v>
      </c>
      <c r="Q29" s="49">
        <f t="shared" si="19"/>
        <v>10</v>
      </c>
      <c r="R29" s="49">
        <f t="shared" si="19"/>
        <v>0</v>
      </c>
      <c r="S29" s="49">
        <f t="shared" si="19"/>
        <v>0</v>
      </c>
      <c r="T29" s="49">
        <f t="shared" si="19"/>
        <v>0</v>
      </c>
      <c r="U29" s="49">
        <f t="shared" si="19"/>
        <v>0</v>
      </c>
      <c r="V29" s="50">
        <f t="shared" si="19"/>
        <v>0</v>
      </c>
    </row>
    <row r="30" spans="1:23" s="45" customFormat="1" collapsed="1" x14ac:dyDescent="0.2">
      <c r="A30" s="40" t="s">
        <v>10</v>
      </c>
      <c r="B30" s="54" t="str">
        <f>+A19</f>
        <v>T5</v>
      </c>
      <c r="C30" s="42">
        <f>SUM(C25:C29)</f>
        <v>-33.566800000000001</v>
      </c>
      <c r="D30" s="43">
        <f>SUM(D25:D29)</f>
        <v>12.579840000000001</v>
      </c>
      <c r="E30" s="43">
        <f t="shared" ref="E30:U30" si="20">SUM(E25:E29)</f>
        <v>15.095808</v>
      </c>
      <c r="F30" s="43">
        <f t="shared" si="20"/>
        <v>18.114969599999998</v>
      </c>
      <c r="G30" s="43">
        <f t="shared" si="20"/>
        <v>21.737963519999997</v>
      </c>
      <c r="H30" s="43">
        <f t="shared" si="20"/>
        <v>26.085556223999994</v>
      </c>
      <c r="I30" s="43">
        <f t="shared" si="20"/>
        <v>31.302667468799992</v>
      </c>
      <c r="J30" s="43">
        <f t="shared" si="20"/>
        <v>-6.486799037440008</v>
      </c>
      <c r="K30" s="43">
        <f t="shared" si="20"/>
        <v>45.075841155071991</v>
      </c>
      <c r="L30" s="43">
        <f t="shared" si="20"/>
        <v>54.091009386086384</v>
      </c>
      <c r="M30" s="43">
        <f t="shared" si="20"/>
        <v>64.909211263303661</v>
      </c>
      <c r="N30" s="43">
        <f t="shared" si="20"/>
        <v>77.891053515964387</v>
      </c>
      <c r="O30" s="43">
        <f t="shared" si="20"/>
        <v>93.469264219157267</v>
      </c>
      <c r="P30" s="43">
        <f t="shared" si="20"/>
        <v>112.1631170629887</v>
      </c>
      <c r="Q30" s="43">
        <f t="shared" si="20"/>
        <v>90.54574047558647</v>
      </c>
      <c r="R30" s="43">
        <f t="shared" si="20"/>
        <v>161.51488857070373</v>
      </c>
      <c r="S30" s="43">
        <f t="shared" si="20"/>
        <v>193.81786628484446</v>
      </c>
      <c r="T30" s="43">
        <f t="shared" si="20"/>
        <v>232.58143954181335</v>
      </c>
      <c r="U30" s="43">
        <f t="shared" si="20"/>
        <v>279.09772745017602</v>
      </c>
      <c r="V30" s="44">
        <f>SUM(V25:V29)</f>
        <v>334.91727294021121</v>
      </c>
    </row>
    <row r="31" spans="1:23" s="60" customFormat="1" ht="13.5" thickBot="1" x14ac:dyDescent="0.25">
      <c r="A31" s="55" t="s">
        <v>9</v>
      </c>
      <c r="B31" s="56" t="str">
        <f>+A19</f>
        <v>T5</v>
      </c>
      <c r="C31" s="57">
        <f>C30</f>
        <v>-33.566800000000001</v>
      </c>
      <c r="D31" s="58">
        <f t="shared" ref="D31:V31" si="21">C31+D30</f>
        <v>-20.98696</v>
      </c>
      <c r="E31" s="58">
        <f t="shared" si="21"/>
        <v>-5.8911519999999999</v>
      </c>
      <c r="F31" s="58">
        <f t="shared" si="21"/>
        <v>12.223817599999999</v>
      </c>
      <c r="G31" s="58">
        <f t="shared" si="21"/>
        <v>33.961781119999998</v>
      </c>
      <c r="H31" s="58">
        <f t="shared" si="21"/>
        <v>60.047337343999992</v>
      </c>
      <c r="I31" s="58">
        <f t="shared" si="21"/>
        <v>91.35000481279998</v>
      </c>
      <c r="J31" s="58">
        <f t="shared" si="21"/>
        <v>84.863205775359972</v>
      </c>
      <c r="K31" s="58">
        <f t="shared" si="21"/>
        <v>129.93904693043197</v>
      </c>
      <c r="L31" s="58">
        <f t="shared" si="21"/>
        <v>184.03005631651837</v>
      </c>
      <c r="M31" s="58">
        <f t="shared" si="21"/>
        <v>248.93926757982203</v>
      </c>
      <c r="N31" s="58">
        <f t="shared" si="21"/>
        <v>326.83032109578642</v>
      </c>
      <c r="O31" s="58">
        <f t="shared" si="21"/>
        <v>420.29958531494367</v>
      </c>
      <c r="P31" s="58">
        <f t="shared" si="21"/>
        <v>532.46270237793237</v>
      </c>
      <c r="Q31" s="58">
        <f t="shared" si="21"/>
        <v>623.00844285351889</v>
      </c>
      <c r="R31" s="58">
        <f t="shared" si="21"/>
        <v>784.52333142422265</v>
      </c>
      <c r="S31" s="58">
        <f t="shared" si="21"/>
        <v>978.34119770906705</v>
      </c>
      <c r="T31" s="58">
        <f t="shared" si="21"/>
        <v>1210.9226372508804</v>
      </c>
      <c r="U31" s="58">
        <f t="shared" si="21"/>
        <v>1490.0203647010565</v>
      </c>
      <c r="V31" s="59">
        <f t="shared" si="21"/>
        <v>1824.9376376412677</v>
      </c>
    </row>
    <row r="32" spans="1:23" ht="13.5" thickBot="1" x14ac:dyDescent="0.25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6"/>
      <c r="W32" s="4"/>
    </row>
    <row r="33" spans="1:23" ht="16.5" thickBot="1" x14ac:dyDescent="0.25">
      <c r="A33" s="67" t="s">
        <v>2</v>
      </c>
      <c r="B33" s="68"/>
      <c r="C33" s="8">
        <f>+C19</f>
        <v>1</v>
      </c>
      <c r="D33" s="9">
        <f>+C33+1</f>
        <v>2</v>
      </c>
      <c r="E33" s="9">
        <f t="shared" ref="E33:V33" si="22">+D33+1</f>
        <v>3</v>
      </c>
      <c r="F33" s="9">
        <f t="shared" si="22"/>
        <v>4</v>
      </c>
      <c r="G33" s="9">
        <f t="shared" si="22"/>
        <v>5</v>
      </c>
      <c r="H33" s="9">
        <f t="shared" si="22"/>
        <v>6</v>
      </c>
      <c r="I33" s="9">
        <f t="shared" si="22"/>
        <v>7</v>
      </c>
      <c r="J33" s="9">
        <f t="shared" si="22"/>
        <v>8</v>
      </c>
      <c r="K33" s="9">
        <f t="shared" si="22"/>
        <v>9</v>
      </c>
      <c r="L33" s="9">
        <f t="shared" si="22"/>
        <v>10</v>
      </c>
      <c r="M33" s="9">
        <f t="shared" si="22"/>
        <v>11</v>
      </c>
      <c r="N33" s="9">
        <f t="shared" si="22"/>
        <v>12</v>
      </c>
      <c r="O33" s="9">
        <f t="shared" si="22"/>
        <v>13</v>
      </c>
      <c r="P33" s="9">
        <f t="shared" si="22"/>
        <v>14</v>
      </c>
      <c r="Q33" s="9">
        <f t="shared" si="22"/>
        <v>15</v>
      </c>
      <c r="R33" s="9">
        <f t="shared" si="22"/>
        <v>16</v>
      </c>
      <c r="S33" s="9">
        <f t="shared" si="22"/>
        <v>17</v>
      </c>
      <c r="T33" s="9">
        <f t="shared" si="22"/>
        <v>18</v>
      </c>
      <c r="U33" s="9">
        <f t="shared" si="22"/>
        <v>19</v>
      </c>
      <c r="V33" s="10">
        <f t="shared" si="22"/>
        <v>20</v>
      </c>
      <c r="W33" s="4"/>
    </row>
    <row r="34" spans="1:23" hidden="1" outlineLevel="1" x14ac:dyDescent="0.2">
      <c r="A34" s="21" t="s">
        <v>3</v>
      </c>
      <c r="B34" s="22">
        <f>+Basics!N48</f>
        <v>14</v>
      </c>
      <c r="C34" s="23">
        <f>$B34</f>
        <v>14</v>
      </c>
      <c r="D34" s="24">
        <f>$B34</f>
        <v>14</v>
      </c>
      <c r="E34" s="24">
        <f t="shared" ref="E34:V34" si="23">$B34</f>
        <v>14</v>
      </c>
      <c r="F34" s="24">
        <f t="shared" si="23"/>
        <v>14</v>
      </c>
      <c r="G34" s="24">
        <f t="shared" si="23"/>
        <v>14</v>
      </c>
      <c r="H34" s="24">
        <f t="shared" si="23"/>
        <v>14</v>
      </c>
      <c r="I34" s="24">
        <f t="shared" si="23"/>
        <v>14</v>
      </c>
      <c r="J34" s="24">
        <f t="shared" si="23"/>
        <v>14</v>
      </c>
      <c r="K34" s="24">
        <f t="shared" si="23"/>
        <v>14</v>
      </c>
      <c r="L34" s="24">
        <f t="shared" si="23"/>
        <v>14</v>
      </c>
      <c r="M34" s="24">
        <f t="shared" si="23"/>
        <v>14</v>
      </c>
      <c r="N34" s="24">
        <f t="shared" si="23"/>
        <v>14</v>
      </c>
      <c r="O34" s="24">
        <f t="shared" si="23"/>
        <v>14</v>
      </c>
      <c r="P34" s="24">
        <f t="shared" si="23"/>
        <v>14</v>
      </c>
      <c r="Q34" s="24">
        <f t="shared" si="23"/>
        <v>14</v>
      </c>
      <c r="R34" s="24">
        <f t="shared" si="23"/>
        <v>14</v>
      </c>
      <c r="S34" s="24">
        <f t="shared" si="23"/>
        <v>14</v>
      </c>
      <c r="T34" s="24">
        <f t="shared" si="23"/>
        <v>14</v>
      </c>
      <c r="U34" s="24">
        <f t="shared" si="23"/>
        <v>14</v>
      </c>
      <c r="V34" s="25">
        <f t="shared" si="23"/>
        <v>14</v>
      </c>
      <c r="W34" s="4"/>
    </row>
    <row r="35" spans="1:23" hidden="1" outlineLevel="1" x14ac:dyDescent="0.2">
      <c r="A35" s="21" t="s">
        <v>4</v>
      </c>
      <c r="B35" s="26">
        <f>B9</f>
        <v>2016</v>
      </c>
      <c r="C35" s="27">
        <f>$B$21</f>
        <v>2016</v>
      </c>
      <c r="D35" s="28">
        <f t="shared" ref="D35:V35" si="24">$B$21</f>
        <v>2016</v>
      </c>
      <c r="E35" s="28">
        <f t="shared" si="24"/>
        <v>2016</v>
      </c>
      <c r="F35" s="28">
        <f t="shared" si="24"/>
        <v>2016</v>
      </c>
      <c r="G35" s="28">
        <f t="shared" si="24"/>
        <v>2016</v>
      </c>
      <c r="H35" s="28">
        <f t="shared" si="24"/>
        <v>2016</v>
      </c>
      <c r="I35" s="28">
        <f t="shared" si="24"/>
        <v>2016</v>
      </c>
      <c r="J35" s="28">
        <f t="shared" si="24"/>
        <v>2016</v>
      </c>
      <c r="K35" s="28">
        <f t="shared" si="24"/>
        <v>2016</v>
      </c>
      <c r="L35" s="28">
        <f t="shared" si="24"/>
        <v>2016</v>
      </c>
      <c r="M35" s="28">
        <f t="shared" si="24"/>
        <v>2016</v>
      </c>
      <c r="N35" s="28">
        <f t="shared" si="24"/>
        <v>2016</v>
      </c>
      <c r="O35" s="28">
        <f t="shared" si="24"/>
        <v>2016</v>
      </c>
      <c r="P35" s="28">
        <f t="shared" si="24"/>
        <v>2016</v>
      </c>
      <c r="Q35" s="28">
        <f t="shared" si="24"/>
        <v>2016</v>
      </c>
      <c r="R35" s="28">
        <f t="shared" si="24"/>
        <v>2016</v>
      </c>
      <c r="S35" s="28">
        <f t="shared" si="24"/>
        <v>2016</v>
      </c>
      <c r="T35" s="28">
        <f t="shared" si="24"/>
        <v>2016</v>
      </c>
      <c r="U35" s="28">
        <f t="shared" si="24"/>
        <v>2016</v>
      </c>
      <c r="V35" s="29">
        <f t="shared" si="24"/>
        <v>2016</v>
      </c>
      <c r="W35" s="4"/>
    </row>
    <row r="36" spans="1:23" hidden="1" outlineLevel="1" x14ac:dyDescent="0.2">
      <c r="A36" s="183" t="s">
        <v>48</v>
      </c>
      <c r="B36" s="26"/>
      <c r="C36" s="27">
        <f>+C35</f>
        <v>2016</v>
      </c>
      <c r="D36" s="28">
        <f>+D35+C36</f>
        <v>4032</v>
      </c>
      <c r="E36" s="28">
        <f t="shared" ref="E36:V36" si="25">+E35+D36</f>
        <v>6048</v>
      </c>
      <c r="F36" s="28">
        <f t="shared" si="25"/>
        <v>8064</v>
      </c>
      <c r="G36" s="28">
        <f t="shared" si="25"/>
        <v>10080</v>
      </c>
      <c r="H36" s="28">
        <f t="shared" si="25"/>
        <v>12096</v>
      </c>
      <c r="I36" s="28">
        <f t="shared" si="25"/>
        <v>14112</v>
      </c>
      <c r="J36" s="28">
        <f t="shared" si="25"/>
        <v>16128</v>
      </c>
      <c r="K36" s="28">
        <f t="shared" si="25"/>
        <v>18144</v>
      </c>
      <c r="L36" s="28">
        <f t="shared" si="25"/>
        <v>20160</v>
      </c>
      <c r="M36" s="28">
        <f t="shared" si="25"/>
        <v>22176</v>
      </c>
      <c r="N36" s="28">
        <f t="shared" si="25"/>
        <v>24192</v>
      </c>
      <c r="O36" s="28">
        <f t="shared" si="25"/>
        <v>26208</v>
      </c>
      <c r="P36" s="28">
        <f t="shared" si="25"/>
        <v>28224</v>
      </c>
      <c r="Q36" s="28">
        <f t="shared" si="25"/>
        <v>30240</v>
      </c>
      <c r="R36" s="28">
        <f t="shared" si="25"/>
        <v>32256</v>
      </c>
      <c r="S36" s="28">
        <f t="shared" si="25"/>
        <v>34272</v>
      </c>
      <c r="T36" s="28">
        <f t="shared" si="25"/>
        <v>36288</v>
      </c>
      <c r="U36" s="28">
        <f t="shared" si="25"/>
        <v>38304</v>
      </c>
      <c r="V36" s="29">
        <f t="shared" si="25"/>
        <v>40320</v>
      </c>
      <c r="W36" s="4"/>
    </row>
    <row r="37" spans="1:23" s="35" customFormat="1" hidden="1" outlineLevel="1" x14ac:dyDescent="0.2">
      <c r="A37" s="21" t="s">
        <v>5</v>
      </c>
      <c r="B37" s="31">
        <f>B11</f>
        <v>0.2</v>
      </c>
      <c r="C37" s="32">
        <f>B37</f>
        <v>0.2</v>
      </c>
      <c r="D37" s="33">
        <f>+C37*(1+$B38)</f>
        <v>0.24</v>
      </c>
      <c r="E37" s="33">
        <f t="shared" ref="E37:V37" si="26">+D37*(1+$B38)</f>
        <v>0.28799999999999998</v>
      </c>
      <c r="F37" s="33">
        <f t="shared" si="26"/>
        <v>0.34559999999999996</v>
      </c>
      <c r="G37" s="33">
        <f t="shared" si="26"/>
        <v>0.41471999999999992</v>
      </c>
      <c r="H37" s="33">
        <f t="shared" si="26"/>
        <v>0.49766399999999988</v>
      </c>
      <c r="I37" s="33">
        <f t="shared" si="26"/>
        <v>0.59719679999999986</v>
      </c>
      <c r="J37" s="33">
        <f t="shared" si="26"/>
        <v>0.71663615999999986</v>
      </c>
      <c r="K37" s="33">
        <f t="shared" si="26"/>
        <v>0.85996339199999983</v>
      </c>
      <c r="L37" s="33">
        <f t="shared" si="26"/>
        <v>1.0319560703999997</v>
      </c>
      <c r="M37" s="33">
        <f t="shared" si="26"/>
        <v>1.2383472844799996</v>
      </c>
      <c r="N37" s="33">
        <f t="shared" si="26"/>
        <v>1.4860167413759995</v>
      </c>
      <c r="O37" s="33">
        <f t="shared" si="26"/>
        <v>1.7832200896511994</v>
      </c>
      <c r="P37" s="33">
        <f t="shared" si="26"/>
        <v>2.1398641075814391</v>
      </c>
      <c r="Q37" s="33">
        <f t="shared" si="26"/>
        <v>2.567836929097727</v>
      </c>
      <c r="R37" s="33">
        <f t="shared" si="26"/>
        <v>3.0814043149172723</v>
      </c>
      <c r="S37" s="33">
        <f t="shared" si="26"/>
        <v>3.6976851779007265</v>
      </c>
      <c r="T37" s="33">
        <f t="shared" si="26"/>
        <v>4.4372222134808714</v>
      </c>
      <c r="U37" s="33">
        <f t="shared" si="26"/>
        <v>5.3246666561770457</v>
      </c>
      <c r="V37" s="34">
        <f t="shared" si="26"/>
        <v>6.3895999874124545</v>
      </c>
    </row>
    <row r="38" spans="1:23" ht="13.5" hidden="1" outlineLevel="1" thickBot="1" x14ac:dyDescent="0.25">
      <c r="A38" s="36" t="str">
        <f>+A12</f>
        <v>angenommene Preissteigerung</v>
      </c>
      <c r="B38" s="37">
        <f>+B12</f>
        <v>0.2</v>
      </c>
      <c r="C38" s="21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9"/>
      <c r="W38" s="4"/>
    </row>
    <row r="39" spans="1:23" s="45" customFormat="1" hidden="1" outlineLevel="1" x14ac:dyDescent="0.2">
      <c r="A39" s="40" t="s">
        <v>6</v>
      </c>
      <c r="B39" s="41"/>
      <c r="C39" s="42">
        <f>C34*C35*C37/1000</f>
        <v>5.6448</v>
      </c>
      <c r="D39" s="43">
        <f t="shared" ref="D39:V39" si="27">D34*D35*D37/1000</f>
        <v>6.7737599999999993</v>
      </c>
      <c r="E39" s="43">
        <f t="shared" si="27"/>
        <v>8.1285119999999988</v>
      </c>
      <c r="F39" s="43">
        <f t="shared" si="27"/>
        <v>9.7542143999999986</v>
      </c>
      <c r="G39" s="43">
        <f t="shared" si="27"/>
        <v>11.705057279999997</v>
      </c>
      <c r="H39" s="43">
        <f t="shared" si="27"/>
        <v>14.046068735999997</v>
      </c>
      <c r="I39" s="43">
        <f t="shared" si="27"/>
        <v>16.855282483199996</v>
      </c>
      <c r="J39" s="43">
        <f t="shared" si="27"/>
        <v>20.226338979839994</v>
      </c>
      <c r="K39" s="43">
        <f t="shared" si="27"/>
        <v>24.271606775807996</v>
      </c>
      <c r="L39" s="43">
        <f t="shared" si="27"/>
        <v>29.125928130969591</v>
      </c>
      <c r="M39" s="43">
        <f t="shared" si="27"/>
        <v>34.951113757163512</v>
      </c>
      <c r="N39" s="43">
        <f t="shared" si="27"/>
        <v>41.941336508596208</v>
      </c>
      <c r="O39" s="43">
        <f t="shared" si="27"/>
        <v>50.329603810315447</v>
      </c>
      <c r="P39" s="43">
        <f t="shared" si="27"/>
        <v>60.395524572378534</v>
      </c>
      <c r="Q39" s="43">
        <f t="shared" si="27"/>
        <v>72.474629486854241</v>
      </c>
      <c r="R39" s="43">
        <f t="shared" si="27"/>
        <v>86.969555384225089</v>
      </c>
      <c r="S39" s="43">
        <f t="shared" si="27"/>
        <v>104.3634664610701</v>
      </c>
      <c r="T39" s="43">
        <f t="shared" si="27"/>
        <v>125.23615975328411</v>
      </c>
      <c r="U39" s="43">
        <f t="shared" si="27"/>
        <v>150.28339170394094</v>
      </c>
      <c r="V39" s="44">
        <f t="shared" si="27"/>
        <v>180.34007004472909</v>
      </c>
    </row>
    <row r="40" spans="1:23" s="51" customFormat="1" hidden="1" outlineLevel="1" x14ac:dyDescent="0.2">
      <c r="A40" s="63" t="s">
        <v>7</v>
      </c>
      <c r="B40" s="47">
        <f>+Basics!O48</f>
        <v>0</v>
      </c>
      <c r="C40" s="48">
        <f>+$B40</f>
        <v>0</v>
      </c>
      <c r="D40" s="49">
        <f>IF(ROUNDDOWN(SUM($C35:D35)/Basics!$D$13,0)&lt;&gt;ROUNDDOWN(SUM($C35:C35)/Basics!$D$13,0),$B40*(1-Basics!$D$14),0)</f>
        <v>0</v>
      </c>
      <c r="E40" s="49">
        <f>IF(ROUNDDOWN(SUM($C35:E35)/Basics!$D$13,0)&lt;&gt;ROUNDDOWN(SUM($C$35:D35)/Basics!$D$13,0),$B40*(1-Basics!$D$14),0)</f>
        <v>0</v>
      </c>
      <c r="F40" s="49">
        <f>IF(ROUNDDOWN(SUM($C35:F35)/Basics!$D$13,0)&lt;&gt;ROUNDDOWN(SUM($C$35:E35)/Basics!$D$13,0),$B40*(1-Basics!$D$14),0)</f>
        <v>0</v>
      </c>
      <c r="G40" s="49">
        <f>IF(ROUNDDOWN(SUM($C35:G35)/Basics!$D$13,0)&lt;&gt;ROUNDDOWN(SUM($C$35:F35)/Basics!$D$13,0),$B40*(1-Basics!$D$14),0)</f>
        <v>0</v>
      </c>
      <c r="H40" s="49">
        <f>IF(ROUNDDOWN(SUM($C35:H35)/Basics!$D$13,0)&lt;&gt;ROUNDDOWN(SUM($C$35:G35)/Basics!$D$13,0),$B40*(1-Basics!$D$14),0)</f>
        <v>0</v>
      </c>
      <c r="I40" s="49">
        <f>IF(ROUNDDOWN(SUM($C35:I35)/Basics!$D$13,0)&lt;&gt;ROUNDDOWN(SUM($C$35:H35)/Basics!$D$13,0),$B40*(1-Basics!$D$14),0)</f>
        <v>0</v>
      </c>
      <c r="J40" s="49">
        <f>IF(ROUNDDOWN(SUM($C35:J35)/Basics!$D$13,0)&lt;&gt;ROUNDDOWN(SUM($C$35:I35)/Basics!$D$13,0),$B40*(1-Basics!$D$14),0)</f>
        <v>0</v>
      </c>
      <c r="K40" s="49">
        <f>IF(ROUNDDOWN(SUM($C35:K35)/Basics!$D$13,0)&lt;&gt;ROUNDDOWN(SUM($C$35:J35)/Basics!$D$13,0),$B40*(1-Basics!$D$14),0)</f>
        <v>0</v>
      </c>
      <c r="L40" s="49">
        <f>IF(ROUNDDOWN(SUM($C35:L35)/Basics!$D$13,0)&lt;&gt;ROUNDDOWN(SUM($C$35:K35)/Basics!$D$13,0),$B40*(1-Basics!$D$14),0)</f>
        <v>0</v>
      </c>
      <c r="M40" s="49">
        <f>IF(ROUNDDOWN(SUM($C35:M35)/Basics!$D$13,0)&lt;&gt;ROUNDDOWN(SUM($C$35:L35)/Basics!$D$13,0),$B40*(1-Basics!$D$14),0)</f>
        <v>0</v>
      </c>
      <c r="N40" s="49">
        <f>IF(ROUNDDOWN(SUM($C35:N35)/Basics!$D$13,0)&lt;&gt;ROUNDDOWN(SUM($C$35:M35)/Basics!$D$13,0),$B40*(1-Basics!$D$14),0)</f>
        <v>0</v>
      </c>
      <c r="O40" s="49">
        <f>IF(ROUNDDOWN(SUM($C35:O35)/Basics!$D$13,0)&lt;&gt;ROUNDDOWN(SUM($C$35:N35)/Basics!$D$13,0),$B40*(1-Basics!$D$14),0)</f>
        <v>0</v>
      </c>
      <c r="P40" s="49">
        <f>IF(ROUNDDOWN(SUM($C35:P35)/Basics!$D$13,0)&lt;&gt;ROUNDDOWN(SUM($C$35:O35)/Basics!$D$13,0),$B40*(1-Basics!$D$14),0)</f>
        <v>0</v>
      </c>
      <c r="Q40" s="49">
        <f>IF(ROUNDDOWN(SUM($C35:Q35)/Basics!$D$13,0)&lt;&gt;ROUNDDOWN(SUM($C$35:P35)/Basics!$D$13,0),$B40*(1-Basics!$D$14),0)</f>
        <v>0</v>
      </c>
      <c r="R40" s="49">
        <f>IF(ROUNDDOWN(SUM($C35:R35)/Basics!$D$13,0)&lt;&gt;ROUNDDOWN(SUM($C$35:Q35)/Basics!$D$13,0),$B40*(1-Basics!$D$14),0)</f>
        <v>0</v>
      </c>
      <c r="S40" s="49">
        <f>IF(ROUNDDOWN(SUM($C35:S35)/Basics!$D$13,0)&lt;&gt;ROUNDDOWN(SUM($C$35:R35)/Basics!$D$13,0),$B40*(1-Basics!$D$14),0)</f>
        <v>0</v>
      </c>
      <c r="T40" s="49">
        <f>IF(ROUNDDOWN(SUM($C35:T35)/Basics!$D$13,0)&lt;&gt;ROUNDDOWN(SUM($C$35:S35)/Basics!$D$13,0),$B40*(1-Basics!$D$14),0)</f>
        <v>0</v>
      </c>
      <c r="U40" s="49">
        <f>IF(ROUNDDOWN(SUM($C35:U35)/Basics!$D$13,0)&lt;&gt;ROUNDDOWN(SUM($C$35:T35)/Basics!$D$13,0),$B40*(1-Basics!$D$14),0)</f>
        <v>0</v>
      </c>
      <c r="V40" s="50">
        <f>IF(ROUNDDOWN(SUM($C35:V35)/Basics!$D$13,0)&lt;&gt;ROUNDDOWN(SUM($C$35:U35)/Basics!$D$13,0),$B40*(1-Basics!$D$14),0)</f>
        <v>0</v>
      </c>
    </row>
    <row r="41" spans="1:23" s="51" customFormat="1" ht="13.5" hidden="1" outlineLevel="1" thickBot="1" x14ac:dyDescent="0.25">
      <c r="A41" s="52">
        <f>+Basics!T48</f>
        <v>5</v>
      </c>
      <c r="B41" s="53">
        <f>+B15</f>
        <v>40</v>
      </c>
      <c r="C41" s="48">
        <f>IF(C40&lt;&gt;0,($A41/60)*$B41,0)</f>
        <v>0</v>
      </c>
      <c r="D41" s="49">
        <f t="shared" ref="D41:V41" si="28">IF(D40&lt;&gt;0,($A41/60)*$B41,0)</f>
        <v>0</v>
      </c>
      <c r="E41" s="49">
        <f t="shared" si="28"/>
        <v>0</v>
      </c>
      <c r="F41" s="49">
        <f t="shared" si="28"/>
        <v>0</v>
      </c>
      <c r="G41" s="49">
        <f t="shared" si="28"/>
        <v>0</v>
      </c>
      <c r="H41" s="49">
        <f t="shared" si="28"/>
        <v>0</v>
      </c>
      <c r="I41" s="49">
        <f t="shared" si="28"/>
        <v>0</v>
      </c>
      <c r="J41" s="49">
        <f t="shared" si="28"/>
        <v>0</v>
      </c>
      <c r="K41" s="49">
        <f t="shared" si="28"/>
        <v>0</v>
      </c>
      <c r="L41" s="49">
        <f t="shared" si="28"/>
        <v>0</v>
      </c>
      <c r="M41" s="49">
        <f t="shared" si="28"/>
        <v>0</v>
      </c>
      <c r="N41" s="49">
        <f t="shared" si="28"/>
        <v>0</v>
      </c>
      <c r="O41" s="49">
        <f t="shared" si="28"/>
        <v>0</v>
      </c>
      <c r="P41" s="49">
        <f t="shared" si="28"/>
        <v>0</v>
      </c>
      <c r="Q41" s="49">
        <f t="shared" si="28"/>
        <v>0</v>
      </c>
      <c r="R41" s="49">
        <f t="shared" si="28"/>
        <v>0</v>
      </c>
      <c r="S41" s="49">
        <f t="shared" si="28"/>
        <v>0</v>
      </c>
      <c r="T41" s="49">
        <f t="shared" si="28"/>
        <v>0</v>
      </c>
      <c r="U41" s="49">
        <f t="shared" si="28"/>
        <v>0</v>
      </c>
      <c r="V41" s="50">
        <f t="shared" si="28"/>
        <v>0</v>
      </c>
    </row>
    <row r="42" spans="1:23" s="45" customFormat="1" collapsed="1" x14ac:dyDescent="0.2">
      <c r="A42" s="40" t="s">
        <v>10</v>
      </c>
      <c r="B42" s="54" t="str">
        <f>+A33</f>
        <v>LED</v>
      </c>
      <c r="C42" s="42">
        <f>SUM(C39:C41)</f>
        <v>5.6448</v>
      </c>
      <c r="D42" s="43">
        <f t="shared" ref="D42:V42" si="29">SUM(D39:D40)</f>
        <v>6.7737599999999993</v>
      </c>
      <c r="E42" s="43">
        <f t="shared" si="29"/>
        <v>8.1285119999999988</v>
      </c>
      <c r="F42" s="43">
        <f t="shared" si="29"/>
        <v>9.7542143999999986</v>
      </c>
      <c r="G42" s="43">
        <f t="shared" si="29"/>
        <v>11.705057279999997</v>
      </c>
      <c r="H42" s="43">
        <f t="shared" si="29"/>
        <v>14.046068735999997</v>
      </c>
      <c r="I42" s="43">
        <f t="shared" si="29"/>
        <v>16.855282483199996</v>
      </c>
      <c r="J42" s="43">
        <f t="shared" si="29"/>
        <v>20.226338979839994</v>
      </c>
      <c r="K42" s="43">
        <f t="shared" si="29"/>
        <v>24.271606775807996</v>
      </c>
      <c r="L42" s="43">
        <f t="shared" si="29"/>
        <v>29.125928130969591</v>
      </c>
      <c r="M42" s="43">
        <f t="shared" si="29"/>
        <v>34.951113757163512</v>
      </c>
      <c r="N42" s="43">
        <f t="shared" si="29"/>
        <v>41.941336508596208</v>
      </c>
      <c r="O42" s="43">
        <f>SUM(O39:O41)</f>
        <v>50.329603810315447</v>
      </c>
      <c r="P42" s="43">
        <f t="shared" si="29"/>
        <v>60.395524572378534</v>
      </c>
      <c r="Q42" s="43">
        <f t="shared" si="29"/>
        <v>72.474629486854241</v>
      </c>
      <c r="R42" s="43">
        <f t="shared" si="29"/>
        <v>86.969555384225089</v>
      </c>
      <c r="S42" s="43">
        <f t="shared" si="29"/>
        <v>104.3634664610701</v>
      </c>
      <c r="T42" s="43">
        <f t="shared" si="29"/>
        <v>125.23615975328411</v>
      </c>
      <c r="U42" s="43">
        <f t="shared" si="29"/>
        <v>150.28339170394094</v>
      </c>
      <c r="V42" s="44">
        <f t="shared" si="29"/>
        <v>180.34007004472909</v>
      </c>
    </row>
    <row r="43" spans="1:23" s="60" customFormat="1" ht="13.5" thickBot="1" x14ac:dyDescent="0.25">
      <c r="A43" s="55" t="s">
        <v>9</v>
      </c>
      <c r="B43" s="56" t="str">
        <f>+A33</f>
        <v>LED</v>
      </c>
      <c r="C43" s="57">
        <f>C42</f>
        <v>5.6448</v>
      </c>
      <c r="D43" s="58">
        <f t="shared" ref="D43:V43" si="30">C43+D42</f>
        <v>12.418559999999999</v>
      </c>
      <c r="E43" s="58">
        <f t="shared" si="30"/>
        <v>20.547072</v>
      </c>
      <c r="F43" s="58">
        <f t="shared" si="30"/>
        <v>30.301286399999999</v>
      </c>
      <c r="G43" s="58">
        <f t="shared" si="30"/>
        <v>42.006343679999993</v>
      </c>
      <c r="H43" s="58">
        <f t="shared" si="30"/>
        <v>56.052412415999989</v>
      </c>
      <c r="I43" s="58">
        <f t="shared" si="30"/>
        <v>72.907694899199981</v>
      </c>
      <c r="J43" s="58">
        <f t="shared" si="30"/>
        <v>93.134033879039976</v>
      </c>
      <c r="K43" s="58">
        <f t="shared" si="30"/>
        <v>117.40564065484797</v>
      </c>
      <c r="L43" s="58">
        <f t="shared" si="30"/>
        <v>146.53156878581757</v>
      </c>
      <c r="M43" s="58">
        <f t="shared" si="30"/>
        <v>181.48268254298108</v>
      </c>
      <c r="N43" s="58">
        <f t="shared" si="30"/>
        <v>223.42401905157729</v>
      </c>
      <c r="O43" s="58">
        <f t="shared" si="30"/>
        <v>273.75362286189272</v>
      </c>
      <c r="P43" s="58">
        <f t="shared" si="30"/>
        <v>334.14914743427124</v>
      </c>
      <c r="Q43" s="58">
        <f t="shared" si="30"/>
        <v>406.62377692112545</v>
      </c>
      <c r="R43" s="58">
        <f t="shared" si="30"/>
        <v>493.59333230535054</v>
      </c>
      <c r="S43" s="58">
        <f t="shared" si="30"/>
        <v>597.95679876642066</v>
      </c>
      <c r="T43" s="58">
        <f t="shared" si="30"/>
        <v>723.1929585197048</v>
      </c>
      <c r="U43" s="58">
        <f t="shared" si="30"/>
        <v>873.4763502236458</v>
      </c>
      <c r="V43" s="59">
        <f t="shared" si="30"/>
        <v>1053.8164202683749</v>
      </c>
    </row>
  </sheetData>
  <sheetProtection password="8469" sheet="1" objects="1" scenarios="1" selectLockedCells="1"/>
  <conditionalFormatting sqref="C4:V4">
    <cfRule type="cellIs" dxfId="57" priority="32" stopIfTrue="1" operator="greaterThanOrEqual">
      <formula>0</formula>
    </cfRule>
    <cfRule type="cellIs" dxfId="56" priority="51" stopIfTrue="1" operator="lessThan">
      <formula>0</formula>
    </cfRule>
  </conditionalFormatting>
  <conditionalFormatting sqref="I54">
    <cfRule type="cellIs" dxfId="55" priority="53" stopIfTrue="1" operator="greaterThanOrEqual">
      <formula>0</formula>
    </cfRule>
  </conditionalFormatting>
  <conditionalFormatting sqref="C5:V5">
    <cfRule type="cellIs" dxfId="54" priority="29" stopIfTrue="1" operator="greaterThanOrEqual">
      <formula>0</formula>
    </cfRule>
    <cfRule type="cellIs" dxfId="53" priority="30" stopIfTrue="1" operator="lessThan">
      <formula>0</formula>
    </cfRule>
  </conditionalFormatting>
  <conditionalFormatting sqref="C41:G41 I41:L41 N41:Q41 S41:V41">
    <cfRule type="cellIs" dxfId="52" priority="24" stopIfTrue="1" operator="greaterThan">
      <formula>0</formula>
    </cfRule>
  </conditionalFormatting>
  <conditionalFormatting sqref="R41">
    <cfRule type="cellIs" dxfId="51" priority="21" stopIfTrue="1" operator="greaterThan">
      <formula>0</formula>
    </cfRule>
  </conditionalFormatting>
  <conditionalFormatting sqref="H41">
    <cfRule type="cellIs" dxfId="50" priority="23" stopIfTrue="1" operator="greaterThan">
      <formula>0</formula>
    </cfRule>
  </conditionalFormatting>
  <conditionalFormatting sqref="M41">
    <cfRule type="cellIs" dxfId="49" priority="22" stopIfTrue="1" operator="greaterThan">
      <formula>0</formula>
    </cfRule>
  </conditionalFormatting>
  <conditionalFormatting sqref="C40:G40 I40:L40 N40:Q40 S40:V40">
    <cfRule type="cellIs" dxfId="48" priority="20" stopIfTrue="1" operator="greaterThan">
      <formula>0</formula>
    </cfRule>
  </conditionalFormatting>
  <conditionalFormatting sqref="R40">
    <cfRule type="cellIs" dxfId="47" priority="17" stopIfTrue="1" operator="greaterThan">
      <formula>0</formula>
    </cfRule>
  </conditionalFormatting>
  <conditionalFormatting sqref="H40">
    <cfRule type="cellIs" dxfId="46" priority="19" stopIfTrue="1" operator="greaterThan">
      <formula>0</formula>
    </cfRule>
  </conditionalFormatting>
  <conditionalFormatting sqref="M40">
    <cfRule type="cellIs" dxfId="45" priority="18" stopIfTrue="1" operator="greaterThan">
      <formula>0</formula>
    </cfRule>
  </conditionalFormatting>
  <conditionalFormatting sqref="M26:M28">
    <cfRule type="cellIs" dxfId="44" priority="15" stopIfTrue="1" operator="greaterThan">
      <formula>0</formula>
    </cfRule>
  </conditionalFormatting>
  <conditionalFormatting sqref="C26:C28 J26:L28 N26:Q28 S26:V28">
    <cfRule type="cellIs" dxfId="43" priority="16" stopIfTrue="1" operator="greaterThan">
      <formula>0</formula>
    </cfRule>
  </conditionalFormatting>
  <conditionalFormatting sqref="H29">
    <cfRule type="cellIs" dxfId="42" priority="11" stopIfTrue="1" operator="greaterThan">
      <formula>0</formula>
    </cfRule>
  </conditionalFormatting>
  <conditionalFormatting sqref="R29">
    <cfRule type="cellIs" dxfId="41" priority="9" stopIfTrue="1" operator="greaterThan">
      <formula>0</formula>
    </cfRule>
  </conditionalFormatting>
  <conditionalFormatting sqref="R26:R28">
    <cfRule type="cellIs" dxfId="40" priority="14" stopIfTrue="1" operator="greaterThan">
      <formula>0</formula>
    </cfRule>
  </conditionalFormatting>
  <conditionalFormatting sqref="D26:I28">
    <cfRule type="cellIs" dxfId="39" priority="13" stopIfTrue="1" operator="greaterThan">
      <formula>0</formula>
    </cfRule>
  </conditionalFormatting>
  <conditionalFormatting sqref="C29:G29 I29:L29 N29:Q29 S29:V29">
    <cfRule type="cellIs" dxfId="38" priority="12" stopIfTrue="1" operator="greaterThan">
      <formula>0</formula>
    </cfRule>
  </conditionalFormatting>
  <conditionalFormatting sqref="M29">
    <cfRule type="cellIs" dxfId="37" priority="10" stopIfTrue="1" operator="greaterThan">
      <formula>0</formula>
    </cfRule>
  </conditionalFormatting>
  <conditionalFormatting sqref="H15">
    <cfRule type="cellIs" dxfId="36" priority="7" stopIfTrue="1" operator="greaterThan">
      <formula>0</formula>
    </cfRule>
  </conditionalFormatting>
  <conditionalFormatting sqref="D14:I14">
    <cfRule type="cellIs" dxfId="35" priority="1" stopIfTrue="1" operator="greaterThan">
      <formula>0</formula>
    </cfRule>
  </conditionalFormatting>
  <conditionalFormatting sqref="R14">
    <cfRule type="cellIs" dxfId="34" priority="2" stopIfTrue="1" operator="greaterThan">
      <formula>0</formula>
    </cfRule>
  </conditionalFormatting>
  <conditionalFormatting sqref="C15:G15 I15:L15 N15:Q15 S15:V15">
    <cfRule type="cellIs" dxfId="33" priority="8" stopIfTrue="1" operator="greaterThan">
      <formula>0</formula>
    </cfRule>
  </conditionalFormatting>
  <conditionalFormatting sqref="R15">
    <cfRule type="cellIs" dxfId="32" priority="5" stopIfTrue="1" operator="greaterThan">
      <formula>0</formula>
    </cfRule>
  </conditionalFormatting>
  <conditionalFormatting sqref="M15">
    <cfRule type="cellIs" dxfId="31" priority="6" stopIfTrue="1" operator="greaterThan">
      <formula>0</formula>
    </cfRule>
  </conditionalFormatting>
  <conditionalFormatting sqref="C14 J14:L14 N14:Q14 S14:V14">
    <cfRule type="cellIs" dxfId="30" priority="4" stopIfTrue="1" operator="greaterThan">
      <formula>0</formula>
    </cfRule>
  </conditionalFormatting>
  <conditionalFormatting sqref="M14">
    <cfRule type="cellIs" dxfId="29" priority="3" stopIfTrue="1" operator="greaterThan">
      <formula>0</formula>
    </cfRule>
  </conditionalFormatting>
  <printOptions horizontalCentered="1"/>
  <pageMargins left="0.39370078740157483" right="0.39370078740157483" top="0.78740157480314965" bottom="0.39370078740157483" header="0.19685039370078741" footer="0.19685039370078741"/>
  <pageSetup paperSize="9" scale="49" fitToHeight="0" orientation="landscape" horizontalDpi="300" verticalDpi="300" r:id="rId1"/>
  <headerFooter scaleWithDoc="0" alignWithMargins="0">
    <oddHeader>&amp;L&amp;G&amp;C&amp;"Arial,Fett"&amp;12&amp;U
Amortisationsrechner Leuchtstoffröhren T8/T5 vs. LED&amp;R&amp;8&amp;G</oddHeader>
    <oddFooter>&amp;L&amp;8© CHCT Facility excellence
&amp;6&amp;D, &amp;T&amp;Cwww.facility-excellence.de&amp;R&amp;8Seite &amp;P von &amp;N</oddFooter>
  </headerFooter>
  <rowBreaks count="1" manualBreakCount="1">
    <brk id="44" max="16383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showGridLines="0" zoomScale="80" zoomScaleNormal="80" workbookViewId="0">
      <pane xSplit="2" ySplit="5" topLeftCell="C6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baseColWidth="10" defaultColWidth="11.5703125" defaultRowHeight="12.75" outlineLevelRow="1" outlineLevelCol="1" x14ac:dyDescent="0.2"/>
  <cols>
    <col min="1" max="1" width="22.7109375" style="4" customWidth="1"/>
    <col min="2" max="2" width="11.5703125" style="4" bestFit="1" customWidth="1"/>
    <col min="3" max="12" width="12.7109375" style="4" customWidth="1"/>
    <col min="13" max="22" width="12.7109375" style="4" hidden="1" customWidth="1" outlineLevel="1"/>
    <col min="23" max="23" width="6.7109375" style="1" customWidth="1" collapsed="1"/>
    <col min="24" max="16384" width="11.5703125" style="4"/>
  </cols>
  <sheetData>
    <row r="1" spans="1:23" ht="30" x14ac:dyDescent="0.2">
      <c r="A1" s="2" t="s">
        <v>18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</row>
    <row r="2" spans="1:23" s="5" customFormat="1" ht="7.5" thickBot="1" x14ac:dyDescent="0.25">
      <c r="A2" s="5" t="str">
        <f ca="1">+CELL("dateiname")</f>
        <v>X:\Projekte\WERK\LED\[CHCT-FE_profiLED_AMO-Rechner_Leuchtstoffroehre_T8T5-LED_20150828.xlsx]Basics</v>
      </c>
    </row>
    <row r="3" spans="1:23" ht="16.5" thickBot="1" x14ac:dyDescent="0.25">
      <c r="A3" s="6" t="s">
        <v>19</v>
      </c>
      <c r="B3" s="7">
        <v>900</v>
      </c>
      <c r="C3" s="8">
        <v>1</v>
      </c>
      <c r="D3" s="9">
        <f>+C3+1</f>
        <v>2</v>
      </c>
      <c r="E3" s="9">
        <f t="shared" ref="E3:V3" si="0">+D3+1</f>
        <v>3</v>
      </c>
      <c r="F3" s="9">
        <f t="shared" si="0"/>
        <v>4</v>
      </c>
      <c r="G3" s="9">
        <f t="shared" si="0"/>
        <v>5</v>
      </c>
      <c r="H3" s="9">
        <f t="shared" si="0"/>
        <v>6</v>
      </c>
      <c r="I3" s="9">
        <f t="shared" si="0"/>
        <v>7</v>
      </c>
      <c r="J3" s="9">
        <f t="shared" si="0"/>
        <v>8</v>
      </c>
      <c r="K3" s="9">
        <f t="shared" si="0"/>
        <v>9</v>
      </c>
      <c r="L3" s="9">
        <f t="shared" si="0"/>
        <v>10</v>
      </c>
      <c r="M3" s="9">
        <f t="shared" si="0"/>
        <v>11</v>
      </c>
      <c r="N3" s="9">
        <f t="shared" si="0"/>
        <v>12</v>
      </c>
      <c r="O3" s="9">
        <f t="shared" si="0"/>
        <v>13</v>
      </c>
      <c r="P3" s="9">
        <f t="shared" si="0"/>
        <v>14</v>
      </c>
      <c r="Q3" s="9">
        <f t="shared" si="0"/>
        <v>15</v>
      </c>
      <c r="R3" s="9">
        <f t="shared" si="0"/>
        <v>16</v>
      </c>
      <c r="S3" s="9">
        <f t="shared" si="0"/>
        <v>17</v>
      </c>
      <c r="T3" s="9">
        <f t="shared" si="0"/>
        <v>18</v>
      </c>
      <c r="U3" s="9">
        <f t="shared" si="0"/>
        <v>19</v>
      </c>
      <c r="V3" s="10">
        <f t="shared" si="0"/>
        <v>20</v>
      </c>
      <c r="W3" s="4"/>
    </row>
    <row r="4" spans="1:23" ht="15.75" x14ac:dyDescent="0.2">
      <c r="A4" s="11" t="s">
        <v>11</v>
      </c>
      <c r="B4" s="12"/>
      <c r="C4" s="13">
        <f t="shared" ref="C4:V4" si="1">C17-C43</f>
        <v>9.6717333333333322</v>
      </c>
      <c r="D4" s="13">
        <f t="shared" si="1"/>
        <v>15.477813333333334</v>
      </c>
      <c r="E4" s="13">
        <f t="shared" si="1"/>
        <v>27.278442666666663</v>
      </c>
      <c r="F4" s="13">
        <f t="shared" si="1"/>
        <v>35.639197866666663</v>
      </c>
      <c r="G4" s="13">
        <f t="shared" si="1"/>
        <v>45.672104106666659</v>
      </c>
      <c r="H4" s="13">
        <f t="shared" si="1"/>
        <v>62.544924927999986</v>
      </c>
      <c r="I4" s="13">
        <f t="shared" si="1"/>
        <v>76.992309913599996</v>
      </c>
      <c r="J4" s="13">
        <f t="shared" si="1"/>
        <v>94.329171896319977</v>
      </c>
      <c r="K4" s="13">
        <f t="shared" si="1"/>
        <v>119.96673960891731</v>
      </c>
      <c r="L4" s="13">
        <f t="shared" si="1"/>
        <v>144.93182086403411</v>
      </c>
      <c r="M4" s="13">
        <f t="shared" si="1"/>
        <v>174.88991837017429</v>
      </c>
      <c r="N4" s="13">
        <f t="shared" si="1"/>
        <v>215.67296871087581</v>
      </c>
      <c r="O4" s="13">
        <f t="shared" si="1"/>
        <v>258.8126291197176</v>
      </c>
      <c r="P4" s="13">
        <f t="shared" si="1"/>
        <v>310.58022161032773</v>
      </c>
      <c r="Q4" s="13">
        <f t="shared" si="1"/>
        <v>377.53466593239324</v>
      </c>
      <c r="R4" s="13">
        <f t="shared" si="1"/>
        <v>452.07999911887197</v>
      </c>
      <c r="S4" s="13">
        <f t="shared" si="1"/>
        <v>541.53439894264636</v>
      </c>
      <c r="T4" s="13">
        <f t="shared" si="1"/>
        <v>653.71301206450892</v>
      </c>
      <c r="U4" s="13">
        <f t="shared" si="1"/>
        <v>782.527347810744</v>
      </c>
      <c r="V4" s="14">
        <f t="shared" si="1"/>
        <v>937.10455070622618</v>
      </c>
      <c r="W4" s="4"/>
    </row>
    <row r="5" spans="1:23" ht="16.5" thickBot="1" x14ac:dyDescent="0.25">
      <c r="A5" s="15" t="s">
        <v>12</v>
      </c>
      <c r="B5" s="16"/>
      <c r="C5" s="17">
        <f t="shared" ref="C5:V5" si="2">C31-C43</f>
        <v>-33.307599999999994</v>
      </c>
      <c r="D5" s="17">
        <f t="shared" si="2"/>
        <v>-29.920719999999999</v>
      </c>
      <c r="E5" s="17">
        <f t="shared" si="2"/>
        <v>-25.856463999999999</v>
      </c>
      <c r="F5" s="17">
        <f t="shared" si="2"/>
        <v>-20.979356799999998</v>
      </c>
      <c r="G5" s="17">
        <f t="shared" si="2"/>
        <v>-15.126828159999997</v>
      </c>
      <c r="H5" s="17">
        <f t="shared" si="2"/>
        <v>-8.1037937919999976</v>
      </c>
      <c r="I5" s="17">
        <f t="shared" si="2"/>
        <v>0.32384744960000234</v>
      </c>
      <c r="J5" s="17">
        <f t="shared" si="2"/>
        <v>-25.692983060480003</v>
      </c>
      <c r="K5" s="17">
        <f t="shared" si="2"/>
        <v>-13.557179672575998</v>
      </c>
      <c r="L5" s="17">
        <f t="shared" si="2"/>
        <v>1.0057843929087937</v>
      </c>
      <c r="M5" s="17">
        <f t="shared" si="2"/>
        <v>18.48134127149055</v>
      </c>
      <c r="N5" s="17">
        <f t="shared" si="2"/>
        <v>39.45200952578864</v>
      </c>
      <c r="O5" s="17">
        <f t="shared" si="2"/>
        <v>64.61681143094637</v>
      </c>
      <c r="P5" s="17">
        <f t="shared" si="2"/>
        <v>94.81457371713563</v>
      </c>
      <c r="Q5" s="17">
        <f t="shared" si="2"/>
        <v>94.921888460562798</v>
      </c>
      <c r="R5" s="17">
        <f t="shared" si="2"/>
        <v>138.40666615267537</v>
      </c>
      <c r="S5" s="17">
        <f t="shared" si="2"/>
        <v>190.58839938321046</v>
      </c>
      <c r="T5" s="17">
        <f t="shared" si="2"/>
        <v>253.20647925985247</v>
      </c>
      <c r="U5" s="17">
        <f t="shared" si="2"/>
        <v>328.34817511182302</v>
      </c>
      <c r="V5" s="18">
        <f t="shared" si="2"/>
        <v>418.5182101341876</v>
      </c>
      <c r="W5" s="4"/>
    </row>
    <row r="6" spans="1:23" ht="13.5" thickBot="1" x14ac:dyDescent="0.25">
      <c r="W6" s="4"/>
    </row>
    <row r="7" spans="1:23" ht="16.5" thickBot="1" x14ac:dyDescent="0.25">
      <c r="A7" s="19" t="s">
        <v>0</v>
      </c>
      <c r="B7" s="20"/>
      <c r="C7" s="8">
        <v>1</v>
      </c>
      <c r="D7" s="9">
        <f>+C7+1</f>
        <v>2</v>
      </c>
      <c r="E7" s="9">
        <f t="shared" ref="E7:V7" si="3">+D7+1</f>
        <v>3</v>
      </c>
      <c r="F7" s="9">
        <f t="shared" si="3"/>
        <v>4</v>
      </c>
      <c r="G7" s="9">
        <f t="shared" si="3"/>
        <v>5</v>
      </c>
      <c r="H7" s="9">
        <f t="shared" si="3"/>
        <v>6</v>
      </c>
      <c r="I7" s="9">
        <f t="shared" si="3"/>
        <v>7</v>
      </c>
      <c r="J7" s="9">
        <f t="shared" si="3"/>
        <v>8</v>
      </c>
      <c r="K7" s="9">
        <f t="shared" si="3"/>
        <v>9</v>
      </c>
      <c r="L7" s="9">
        <f t="shared" si="3"/>
        <v>10</v>
      </c>
      <c r="M7" s="9">
        <f t="shared" si="3"/>
        <v>11</v>
      </c>
      <c r="N7" s="9">
        <f t="shared" si="3"/>
        <v>12</v>
      </c>
      <c r="O7" s="9">
        <f t="shared" si="3"/>
        <v>13</v>
      </c>
      <c r="P7" s="9">
        <f t="shared" si="3"/>
        <v>14</v>
      </c>
      <c r="Q7" s="9">
        <f t="shared" si="3"/>
        <v>15</v>
      </c>
      <c r="R7" s="9">
        <f t="shared" si="3"/>
        <v>16</v>
      </c>
      <c r="S7" s="9">
        <f t="shared" si="3"/>
        <v>17</v>
      </c>
      <c r="T7" s="9">
        <f t="shared" si="3"/>
        <v>18</v>
      </c>
      <c r="U7" s="9">
        <f t="shared" si="3"/>
        <v>19</v>
      </c>
      <c r="V7" s="10">
        <f t="shared" si="3"/>
        <v>20</v>
      </c>
      <c r="W7" s="4"/>
    </row>
    <row r="8" spans="1:23" hidden="1" outlineLevel="1" x14ac:dyDescent="0.2">
      <c r="A8" s="21" t="s">
        <v>3</v>
      </c>
      <c r="B8" s="22">
        <f>+Basics!Q39</f>
        <v>22</v>
      </c>
      <c r="C8" s="23">
        <f>$B8</f>
        <v>22</v>
      </c>
      <c r="D8" s="24">
        <f>$B8</f>
        <v>22</v>
      </c>
      <c r="E8" s="24">
        <f t="shared" ref="E8:V9" si="4">$B8</f>
        <v>22</v>
      </c>
      <c r="F8" s="24">
        <f t="shared" si="4"/>
        <v>22</v>
      </c>
      <c r="G8" s="24">
        <f t="shared" si="4"/>
        <v>22</v>
      </c>
      <c r="H8" s="24">
        <f t="shared" si="4"/>
        <v>22</v>
      </c>
      <c r="I8" s="24">
        <f t="shared" si="4"/>
        <v>22</v>
      </c>
      <c r="J8" s="24">
        <f t="shared" si="4"/>
        <v>22</v>
      </c>
      <c r="K8" s="24">
        <f t="shared" si="4"/>
        <v>22</v>
      </c>
      <c r="L8" s="24">
        <f t="shared" si="4"/>
        <v>22</v>
      </c>
      <c r="M8" s="24">
        <f t="shared" si="4"/>
        <v>22</v>
      </c>
      <c r="N8" s="24">
        <f t="shared" si="4"/>
        <v>22</v>
      </c>
      <c r="O8" s="24">
        <f t="shared" si="4"/>
        <v>22</v>
      </c>
      <c r="P8" s="24">
        <f t="shared" si="4"/>
        <v>22</v>
      </c>
      <c r="Q8" s="24">
        <f t="shared" si="4"/>
        <v>22</v>
      </c>
      <c r="R8" s="24">
        <f t="shared" si="4"/>
        <v>22</v>
      </c>
      <c r="S8" s="24">
        <f t="shared" si="4"/>
        <v>22</v>
      </c>
      <c r="T8" s="24">
        <f t="shared" si="4"/>
        <v>22</v>
      </c>
      <c r="U8" s="24">
        <f t="shared" si="4"/>
        <v>22</v>
      </c>
      <c r="V8" s="25">
        <f t="shared" si="4"/>
        <v>22</v>
      </c>
      <c r="W8" s="4"/>
    </row>
    <row r="9" spans="1:23" hidden="1" outlineLevel="1" x14ac:dyDescent="0.2">
      <c r="A9" s="21" t="s">
        <v>4</v>
      </c>
      <c r="B9" s="26">
        <f>Basics!D6</f>
        <v>2016</v>
      </c>
      <c r="C9" s="27">
        <f>$B$9</f>
        <v>2016</v>
      </c>
      <c r="D9" s="28">
        <f>$B9</f>
        <v>2016</v>
      </c>
      <c r="E9" s="28">
        <f t="shared" si="4"/>
        <v>2016</v>
      </c>
      <c r="F9" s="28">
        <f t="shared" si="4"/>
        <v>2016</v>
      </c>
      <c r="G9" s="28">
        <f t="shared" si="4"/>
        <v>2016</v>
      </c>
      <c r="H9" s="28">
        <f t="shared" si="4"/>
        <v>2016</v>
      </c>
      <c r="I9" s="28">
        <f t="shared" si="4"/>
        <v>2016</v>
      </c>
      <c r="J9" s="28">
        <f t="shared" si="4"/>
        <v>2016</v>
      </c>
      <c r="K9" s="28">
        <f t="shared" si="4"/>
        <v>2016</v>
      </c>
      <c r="L9" s="28">
        <f t="shared" si="4"/>
        <v>2016</v>
      </c>
      <c r="M9" s="28">
        <f t="shared" si="4"/>
        <v>2016</v>
      </c>
      <c r="N9" s="28">
        <f t="shared" si="4"/>
        <v>2016</v>
      </c>
      <c r="O9" s="28">
        <f t="shared" si="4"/>
        <v>2016</v>
      </c>
      <c r="P9" s="28">
        <f t="shared" si="4"/>
        <v>2016</v>
      </c>
      <c r="Q9" s="28">
        <f t="shared" si="4"/>
        <v>2016</v>
      </c>
      <c r="R9" s="28">
        <f t="shared" si="4"/>
        <v>2016</v>
      </c>
      <c r="S9" s="28">
        <f t="shared" si="4"/>
        <v>2016</v>
      </c>
      <c r="T9" s="28">
        <f t="shared" si="4"/>
        <v>2016</v>
      </c>
      <c r="U9" s="28">
        <f t="shared" si="4"/>
        <v>2016</v>
      </c>
      <c r="V9" s="29">
        <f t="shared" si="4"/>
        <v>2016</v>
      </c>
      <c r="W9" s="4"/>
    </row>
    <row r="10" spans="1:23" hidden="1" outlineLevel="1" x14ac:dyDescent="0.2">
      <c r="A10" s="183" t="s">
        <v>48</v>
      </c>
      <c r="B10" s="26"/>
      <c r="C10" s="27">
        <f>+C9</f>
        <v>2016</v>
      </c>
      <c r="D10" s="28">
        <f>+D9+C10</f>
        <v>4032</v>
      </c>
      <c r="E10" s="28">
        <f t="shared" ref="E10:V10" si="5">+E9+D10</f>
        <v>6048</v>
      </c>
      <c r="F10" s="28">
        <f t="shared" si="5"/>
        <v>8064</v>
      </c>
      <c r="G10" s="28">
        <f t="shared" si="5"/>
        <v>10080</v>
      </c>
      <c r="H10" s="28">
        <f t="shared" si="5"/>
        <v>12096</v>
      </c>
      <c r="I10" s="28">
        <f t="shared" si="5"/>
        <v>14112</v>
      </c>
      <c r="J10" s="28">
        <f t="shared" si="5"/>
        <v>16128</v>
      </c>
      <c r="K10" s="28">
        <f t="shared" si="5"/>
        <v>18144</v>
      </c>
      <c r="L10" s="28">
        <f t="shared" si="5"/>
        <v>20160</v>
      </c>
      <c r="M10" s="28">
        <f t="shared" si="5"/>
        <v>22176</v>
      </c>
      <c r="N10" s="28">
        <f t="shared" si="5"/>
        <v>24192</v>
      </c>
      <c r="O10" s="28">
        <f t="shared" si="5"/>
        <v>26208</v>
      </c>
      <c r="P10" s="28">
        <f t="shared" si="5"/>
        <v>28224</v>
      </c>
      <c r="Q10" s="28">
        <f t="shared" si="5"/>
        <v>30240</v>
      </c>
      <c r="R10" s="28">
        <f t="shared" si="5"/>
        <v>32256</v>
      </c>
      <c r="S10" s="28">
        <f t="shared" si="5"/>
        <v>34272</v>
      </c>
      <c r="T10" s="28">
        <f t="shared" si="5"/>
        <v>36288</v>
      </c>
      <c r="U10" s="28">
        <f t="shared" si="5"/>
        <v>38304</v>
      </c>
      <c r="V10" s="29">
        <f t="shared" si="5"/>
        <v>40320</v>
      </c>
      <c r="W10" s="4"/>
    </row>
    <row r="11" spans="1:23" s="35" customFormat="1" hidden="1" outlineLevel="1" x14ac:dyDescent="0.2">
      <c r="A11" s="30" t="s">
        <v>5</v>
      </c>
      <c r="B11" s="31">
        <f>Basics!D9</f>
        <v>0.2</v>
      </c>
      <c r="C11" s="32">
        <f>B11</f>
        <v>0.2</v>
      </c>
      <c r="D11" s="33">
        <f>+C11*(1+$B12)</f>
        <v>0.24</v>
      </c>
      <c r="E11" s="33">
        <f t="shared" ref="E11:V11" si="6">+D11*(1+$B12)</f>
        <v>0.28799999999999998</v>
      </c>
      <c r="F11" s="33">
        <f t="shared" si="6"/>
        <v>0.34559999999999996</v>
      </c>
      <c r="G11" s="33">
        <f t="shared" si="6"/>
        <v>0.41471999999999992</v>
      </c>
      <c r="H11" s="33">
        <f t="shared" si="6"/>
        <v>0.49766399999999988</v>
      </c>
      <c r="I11" s="33">
        <f t="shared" si="6"/>
        <v>0.59719679999999986</v>
      </c>
      <c r="J11" s="33">
        <f t="shared" si="6"/>
        <v>0.71663615999999986</v>
      </c>
      <c r="K11" s="33">
        <f t="shared" si="6"/>
        <v>0.85996339199999983</v>
      </c>
      <c r="L11" s="33">
        <f t="shared" si="6"/>
        <v>1.0319560703999997</v>
      </c>
      <c r="M11" s="33">
        <f t="shared" si="6"/>
        <v>1.2383472844799996</v>
      </c>
      <c r="N11" s="33">
        <f t="shared" si="6"/>
        <v>1.4860167413759995</v>
      </c>
      <c r="O11" s="33">
        <f t="shared" si="6"/>
        <v>1.7832200896511994</v>
      </c>
      <c r="P11" s="33">
        <f t="shared" si="6"/>
        <v>2.1398641075814391</v>
      </c>
      <c r="Q11" s="33">
        <f t="shared" si="6"/>
        <v>2.567836929097727</v>
      </c>
      <c r="R11" s="33">
        <f t="shared" si="6"/>
        <v>3.0814043149172723</v>
      </c>
      <c r="S11" s="33">
        <f t="shared" si="6"/>
        <v>3.6976851779007265</v>
      </c>
      <c r="T11" s="33">
        <f t="shared" si="6"/>
        <v>4.4372222134808714</v>
      </c>
      <c r="U11" s="33">
        <f t="shared" si="6"/>
        <v>5.3246666561770457</v>
      </c>
      <c r="V11" s="34">
        <f t="shared" si="6"/>
        <v>6.3895999874124545</v>
      </c>
    </row>
    <row r="12" spans="1:23" ht="13.5" hidden="1" outlineLevel="1" thickBot="1" x14ac:dyDescent="0.25">
      <c r="A12" s="36" t="s">
        <v>17</v>
      </c>
      <c r="B12" s="37">
        <f>+Basics!D10</f>
        <v>0.2</v>
      </c>
      <c r="C12" s="21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9"/>
      <c r="W12" s="4"/>
    </row>
    <row r="13" spans="1:23" s="45" customFormat="1" hidden="1" outlineLevel="1" x14ac:dyDescent="0.2">
      <c r="A13" s="40" t="s">
        <v>6</v>
      </c>
      <c r="B13" s="41"/>
      <c r="C13" s="42">
        <f>C8*C9*C11/1000</f>
        <v>8.8704000000000001</v>
      </c>
      <c r="D13" s="43">
        <f t="shared" ref="D13:V13" si="7">D8*D9*D11/1000</f>
        <v>10.64448</v>
      </c>
      <c r="E13" s="43">
        <f t="shared" si="7"/>
        <v>12.773375999999999</v>
      </c>
      <c r="F13" s="43">
        <f t="shared" si="7"/>
        <v>15.328051199999997</v>
      </c>
      <c r="G13" s="43">
        <f t="shared" si="7"/>
        <v>18.393661439999995</v>
      </c>
      <c r="H13" s="43">
        <f t="shared" si="7"/>
        <v>22.072393727999994</v>
      </c>
      <c r="I13" s="43">
        <f t="shared" si="7"/>
        <v>26.486872473599995</v>
      </c>
      <c r="J13" s="43">
        <f t="shared" si="7"/>
        <v>31.784246968319991</v>
      </c>
      <c r="K13" s="43">
        <f t="shared" si="7"/>
        <v>38.14109636198399</v>
      </c>
      <c r="L13" s="43">
        <f t="shared" si="7"/>
        <v>45.769315634380789</v>
      </c>
      <c r="M13" s="43">
        <f t="shared" si="7"/>
        <v>54.923178761256949</v>
      </c>
      <c r="N13" s="43">
        <f t="shared" si="7"/>
        <v>65.907814513508328</v>
      </c>
      <c r="O13" s="43">
        <f t="shared" si="7"/>
        <v>79.089377416209999</v>
      </c>
      <c r="P13" s="43">
        <f t="shared" si="7"/>
        <v>94.907252899451976</v>
      </c>
      <c r="Q13" s="43">
        <f t="shared" si="7"/>
        <v>113.88870347934238</v>
      </c>
      <c r="R13" s="43">
        <f t="shared" si="7"/>
        <v>136.66644417521087</v>
      </c>
      <c r="S13" s="43">
        <f t="shared" si="7"/>
        <v>163.99973301025304</v>
      </c>
      <c r="T13" s="43">
        <f t="shared" si="7"/>
        <v>196.79967961230361</v>
      </c>
      <c r="U13" s="43">
        <f t="shared" si="7"/>
        <v>236.15961553476433</v>
      </c>
      <c r="V13" s="44">
        <f t="shared" si="7"/>
        <v>283.39153864171715</v>
      </c>
    </row>
    <row r="14" spans="1:23" s="51" customFormat="1" hidden="1" outlineLevel="1" x14ac:dyDescent="0.2">
      <c r="A14" s="46" t="s">
        <v>7</v>
      </c>
      <c r="B14" s="47">
        <f>+Basics!R36</f>
        <v>1.5</v>
      </c>
      <c r="C14" s="48">
        <f>+$B14</f>
        <v>1.5</v>
      </c>
      <c r="D14" s="49">
        <f>IF(ROUNDDOWN(SUM($C9:D9)/Basics!$D$11,0)&lt;&gt;ROUNDDOWN(SUM($C9:C9)/Basics!$D$11,0),$B14,0)</f>
        <v>0</v>
      </c>
      <c r="E14" s="49">
        <f>IF(ROUNDDOWN(SUM($C9:E9)/Basics!$D$11,0)&lt;&gt;ROUNDDOWN(SUM($C9:D9)/Basics!$D$11,0),$B14,0)</f>
        <v>1.5</v>
      </c>
      <c r="F14" s="49">
        <f>IF(ROUNDDOWN(SUM($C9:F9)/Basics!$D$11,0)&lt;&gt;ROUNDDOWN(SUM($C9:E9)/Basics!$D$11,0),$B14,0)</f>
        <v>0</v>
      </c>
      <c r="G14" s="49">
        <f>IF(ROUNDDOWN(SUM($C9:G9)/Basics!$D$11,0)&lt;&gt;ROUNDDOWN(SUM($C9:F9)/Basics!$D$11,0),$B14,0)</f>
        <v>0</v>
      </c>
      <c r="H14" s="49">
        <f>IF(ROUNDDOWN(SUM($C9:H9)/Basics!$D$11,0)&lt;&gt;ROUNDDOWN(SUM($C9:G9)/Basics!$D$11,0),$B14,0)</f>
        <v>1.5</v>
      </c>
      <c r="I14" s="49">
        <f>IF(ROUNDDOWN(SUM($C9:I9)/Basics!$D$11,0)&lt;&gt;ROUNDDOWN(SUM($C9:H9)/Basics!$D$11,0),$B14,0)</f>
        <v>0</v>
      </c>
      <c r="J14" s="49">
        <f>IF(ROUNDDOWN(SUM($C9:J9)/Basics!$D$11,0)&lt;&gt;ROUNDDOWN(SUM($C9:I9)/Basics!$D$11,0),$B14,0)</f>
        <v>0</v>
      </c>
      <c r="K14" s="49">
        <f>IF(ROUNDDOWN(SUM($C9:K9)/Basics!$D$11,0)&lt;&gt;ROUNDDOWN(SUM($C9:J9)/Basics!$D$11,0),$B14,0)</f>
        <v>1.5</v>
      </c>
      <c r="L14" s="49">
        <f>IF(ROUNDDOWN(SUM($C9:L9)/Basics!$D$11,0)&lt;&gt;ROUNDDOWN(SUM($C9:K9)/Basics!$D$11,0),$B14,0)</f>
        <v>0</v>
      </c>
      <c r="M14" s="49">
        <f>IF(ROUNDDOWN(SUM($C9:M9)/Basics!$D$11,0)&lt;&gt;ROUNDDOWN(SUM($C9:L9)/Basics!$D$11,0),$B14,0)</f>
        <v>0</v>
      </c>
      <c r="N14" s="49">
        <f>IF(ROUNDDOWN(SUM($C9:N9)/Basics!$D$11,0)&lt;&gt;ROUNDDOWN(SUM($C9:M9)/Basics!$D$11,0),$B14,0)</f>
        <v>1.5</v>
      </c>
      <c r="O14" s="49">
        <f>IF(ROUNDDOWN(SUM($C9:O9)/Basics!$D$11,0)&lt;&gt;ROUNDDOWN(SUM($C9:N9)/Basics!$D$11,0),$B14,0)</f>
        <v>0</v>
      </c>
      <c r="P14" s="49">
        <f>IF(ROUNDDOWN(SUM($C9:P9)/Basics!$D$11,0)&lt;&gt;ROUNDDOWN(SUM($C9:O9)/Basics!$D$11,0),$B14,0)</f>
        <v>0</v>
      </c>
      <c r="Q14" s="49">
        <f>IF(ROUNDDOWN(SUM($C9:Q9)/Basics!$D$11,0)&lt;&gt;ROUNDDOWN(SUM($C9:P9)/Basics!$D$11,0),$B14,0)</f>
        <v>1.5</v>
      </c>
      <c r="R14" s="49">
        <f>IF(ROUNDDOWN(SUM($C9:R9)/Basics!$D$11,0)&lt;&gt;ROUNDDOWN(SUM($C9:Q9)/Basics!$D$11,0),$B14,0)</f>
        <v>0</v>
      </c>
      <c r="S14" s="49">
        <f>IF(ROUNDDOWN(SUM($C9:S9)/Basics!$D$11,0)&lt;&gt;ROUNDDOWN(SUM($C9:R9)/Basics!$D$11,0),$B14,0)</f>
        <v>0</v>
      </c>
      <c r="T14" s="49">
        <f>IF(ROUNDDOWN(SUM($C9:T9)/Basics!$D$11,0)&lt;&gt;ROUNDDOWN(SUM($C9:S9)/Basics!$D$11,0),$B14,0)</f>
        <v>1.5</v>
      </c>
      <c r="U14" s="49">
        <f>IF(ROUNDDOWN(SUM($C9:U9)/Basics!$D$11,0)&lt;&gt;ROUNDDOWN(SUM($C9:T9)/Basics!$D$11,0),$B14,0)</f>
        <v>0</v>
      </c>
      <c r="V14" s="50">
        <f>IF(ROUNDDOWN(SUM($C9:V9)/Basics!$D$11,0)&lt;&gt;ROUNDDOWN(SUM($C9:U9)/Basics!$D$11,0),$B14,0)</f>
        <v>0</v>
      </c>
    </row>
    <row r="15" spans="1:23" s="51" customFormat="1" ht="13.5" hidden="1" outlineLevel="1" thickBot="1" x14ac:dyDescent="0.25">
      <c r="A15" s="52">
        <f>+Basics!T36</f>
        <v>5</v>
      </c>
      <c r="B15" s="53">
        <f>+Basics!D15</f>
        <v>40</v>
      </c>
      <c r="C15" s="48">
        <f>IF(C14&lt;&gt;0,($A15/60)*$B15,0)</f>
        <v>3.333333333333333</v>
      </c>
      <c r="D15" s="49">
        <f t="shared" ref="D15:V15" si="8">IF(D14&lt;&gt;0,($A15/60)*$B15,0)</f>
        <v>0</v>
      </c>
      <c r="E15" s="49">
        <f t="shared" si="8"/>
        <v>3.333333333333333</v>
      </c>
      <c r="F15" s="49">
        <f t="shared" si="8"/>
        <v>0</v>
      </c>
      <c r="G15" s="49">
        <f t="shared" si="8"/>
        <v>0</v>
      </c>
      <c r="H15" s="49">
        <f t="shared" si="8"/>
        <v>3.333333333333333</v>
      </c>
      <c r="I15" s="49">
        <f t="shared" si="8"/>
        <v>0</v>
      </c>
      <c r="J15" s="49">
        <f t="shared" si="8"/>
        <v>0</v>
      </c>
      <c r="K15" s="49">
        <f t="shared" si="8"/>
        <v>3.333333333333333</v>
      </c>
      <c r="L15" s="49">
        <f t="shared" si="8"/>
        <v>0</v>
      </c>
      <c r="M15" s="49">
        <f t="shared" si="8"/>
        <v>0</v>
      </c>
      <c r="N15" s="49">
        <f t="shared" si="8"/>
        <v>3.333333333333333</v>
      </c>
      <c r="O15" s="49">
        <f t="shared" si="8"/>
        <v>0</v>
      </c>
      <c r="P15" s="49">
        <f t="shared" si="8"/>
        <v>0</v>
      </c>
      <c r="Q15" s="49">
        <f t="shared" si="8"/>
        <v>3.333333333333333</v>
      </c>
      <c r="R15" s="49">
        <f t="shared" si="8"/>
        <v>0</v>
      </c>
      <c r="S15" s="49">
        <f t="shared" si="8"/>
        <v>0</v>
      </c>
      <c r="T15" s="49">
        <f t="shared" si="8"/>
        <v>3.333333333333333</v>
      </c>
      <c r="U15" s="49">
        <f t="shared" si="8"/>
        <v>0</v>
      </c>
      <c r="V15" s="50">
        <f t="shared" si="8"/>
        <v>0</v>
      </c>
    </row>
    <row r="16" spans="1:23" s="45" customFormat="1" collapsed="1" x14ac:dyDescent="0.2">
      <c r="A16" s="40" t="s">
        <v>10</v>
      </c>
      <c r="B16" s="54" t="str">
        <f>+A7</f>
        <v>T8</v>
      </c>
      <c r="C16" s="42">
        <f>SUM(C13:C15)</f>
        <v>13.703733333333332</v>
      </c>
      <c r="D16" s="43">
        <f t="shared" ref="D16:V16" si="9">SUM(D13:D15)</f>
        <v>10.64448</v>
      </c>
      <c r="E16" s="43">
        <f t="shared" si="9"/>
        <v>17.606709333333331</v>
      </c>
      <c r="F16" s="43">
        <f t="shared" si="9"/>
        <v>15.328051199999997</v>
      </c>
      <c r="G16" s="43">
        <f t="shared" si="9"/>
        <v>18.393661439999995</v>
      </c>
      <c r="H16" s="43">
        <f t="shared" si="9"/>
        <v>26.905727061333327</v>
      </c>
      <c r="I16" s="43">
        <f t="shared" si="9"/>
        <v>26.486872473599995</v>
      </c>
      <c r="J16" s="43">
        <f t="shared" si="9"/>
        <v>31.784246968319991</v>
      </c>
      <c r="K16" s="43">
        <f t="shared" si="9"/>
        <v>42.974429695317326</v>
      </c>
      <c r="L16" s="43">
        <f t="shared" si="9"/>
        <v>45.769315634380789</v>
      </c>
      <c r="M16" s="43">
        <f t="shared" si="9"/>
        <v>54.923178761256949</v>
      </c>
      <c r="N16" s="43">
        <f t="shared" si="9"/>
        <v>70.741147846841656</v>
      </c>
      <c r="O16" s="43">
        <f t="shared" si="9"/>
        <v>79.089377416209999</v>
      </c>
      <c r="P16" s="43">
        <f t="shared" si="9"/>
        <v>94.907252899451976</v>
      </c>
      <c r="Q16" s="43">
        <f t="shared" si="9"/>
        <v>118.72203681267571</v>
      </c>
      <c r="R16" s="43">
        <f t="shared" si="9"/>
        <v>136.66644417521087</v>
      </c>
      <c r="S16" s="43">
        <f t="shared" si="9"/>
        <v>163.99973301025304</v>
      </c>
      <c r="T16" s="43">
        <f t="shared" si="9"/>
        <v>201.63301294563695</v>
      </c>
      <c r="U16" s="43">
        <f t="shared" si="9"/>
        <v>236.15961553476433</v>
      </c>
      <c r="V16" s="44">
        <f t="shared" si="9"/>
        <v>283.39153864171715</v>
      </c>
    </row>
    <row r="17" spans="1:23" s="60" customFormat="1" ht="13.5" thickBot="1" x14ac:dyDescent="0.25">
      <c r="A17" s="55" t="s">
        <v>9</v>
      </c>
      <c r="B17" s="56" t="str">
        <f>+A7</f>
        <v>T8</v>
      </c>
      <c r="C17" s="57">
        <f>SUM(C16)</f>
        <v>13.703733333333332</v>
      </c>
      <c r="D17" s="58">
        <f t="shared" ref="D17:V17" si="10">C17+D16</f>
        <v>24.348213333333334</v>
      </c>
      <c r="E17" s="58">
        <f t="shared" si="10"/>
        <v>41.954922666666661</v>
      </c>
      <c r="F17" s="58">
        <f t="shared" si="10"/>
        <v>57.282973866666659</v>
      </c>
      <c r="G17" s="58">
        <f t="shared" si="10"/>
        <v>75.676635306666654</v>
      </c>
      <c r="H17" s="58">
        <f t="shared" si="10"/>
        <v>102.58236236799998</v>
      </c>
      <c r="I17" s="58">
        <f t="shared" si="10"/>
        <v>129.06923484159998</v>
      </c>
      <c r="J17" s="58">
        <f t="shared" si="10"/>
        <v>160.85348180991997</v>
      </c>
      <c r="K17" s="58">
        <f t="shared" si="10"/>
        <v>203.8279115052373</v>
      </c>
      <c r="L17" s="58">
        <f t="shared" si="10"/>
        <v>249.5972271396181</v>
      </c>
      <c r="M17" s="58">
        <f t="shared" si="10"/>
        <v>304.52040590087506</v>
      </c>
      <c r="N17" s="58">
        <f t="shared" si="10"/>
        <v>375.26155374771673</v>
      </c>
      <c r="O17" s="58">
        <f t="shared" si="10"/>
        <v>454.3509311639267</v>
      </c>
      <c r="P17" s="58">
        <f t="shared" si="10"/>
        <v>549.25818406337862</v>
      </c>
      <c r="Q17" s="58">
        <f t="shared" si="10"/>
        <v>667.98022087605432</v>
      </c>
      <c r="R17" s="58">
        <f t="shared" si="10"/>
        <v>804.64666505126524</v>
      </c>
      <c r="S17" s="58">
        <f t="shared" si="10"/>
        <v>968.64639806151831</v>
      </c>
      <c r="T17" s="58">
        <f t="shared" si="10"/>
        <v>1170.2794110071552</v>
      </c>
      <c r="U17" s="58">
        <f t="shared" si="10"/>
        <v>1406.4390265419195</v>
      </c>
      <c r="V17" s="59">
        <f t="shared" si="10"/>
        <v>1689.8305651836367</v>
      </c>
    </row>
    <row r="18" spans="1:23" ht="13.5" thickBot="1" x14ac:dyDescent="0.25">
      <c r="W18" s="4"/>
    </row>
    <row r="19" spans="1:23" ht="16.5" thickBot="1" x14ac:dyDescent="0.25">
      <c r="A19" s="61" t="s">
        <v>1</v>
      </c>
      <c r="B19" s="62"/>
      <c r="C19" s="8">
        <f>+C7</f>
        <v>1</v>
      </c>
      <c r="D19" s="9">
        <f>+C19+1</f>
        <v>2</v>
      </c>
      <c r="E19" s="9">
        <f t="shared" ref="E19:V19" si="11">+D19+1</f>
        <v>3</v>
      </c>
      <c r="F19" s="9">
        <f t="shared" si="11"/>
        <v>4</v>
      </c>
      <c r="G19" s="9">
        <f t="shared" si="11"/>
        <v>5</v>
      </c>
      <c r="H19" s="9">
        <f t="shared" si="11"/>
        <v>6</v>
      </c>
      <c r="I19" s="9">
        <f t="shared" si="11"/>
        <v>7</v>
      </c>
      <c r="J19" s="9">
        <f t="shared" si="11"/>
        <v>8</v>
      </c>
      <c r="K19" s="9">
        <f t="shared" si="11"/>
        <v>9</v>
      </c>
      <c r="L19" s="9">
        <f t="shared" si="11"/>
        <v>10</v>
      </c>
      <c r="M19" s="9">
        <f t="shared" si="11"/>
        <v>11</v>
      </c>
      <c r="N19" s="9">
        <f t="shared" si="11"/>
        <v>12</v>
      </c>
      <c r="O19" s="9">
        <f t="shared" si="11"/>
        <v>13</v>
      </c>
      <c r="P19" s="9">
        <f t="shared" si="11"/>
        <v>14</v>
      </c>
      <c r="Q19" s="9">
        <f t="shared" si="11"/>
        <v>15</v>
      </c>
      <c r="R19" s="9">
        <f t="shared" si="11"/>
        <v>16</v>
      </c>
      <c r="S19" s="9">
        <f t="shared" si="11"/>
        <v>17</v>
      </c>
      <c r="T19" s="9">
        <f t="shared" si="11"/>
        <v>18</v>
      </c>
      <c r="U19" s="9">
        <f t="shared" si="11"/>
        <v>19</v>
      </c>
      <c r="V19" s="10">
        <f t="shared" si="11"/>
        <v>20</v>
      </c>
      <c r="W19" s="4"/>
    </row>
    <row r="20" spans="1:23" hidden="1" outlineLevel="1" x14ac:dyDescent="0.2">
      <c r="A20" s="21" t="str">
        <f>+A8</f>
        <v>Stromverbrauch in W</v>
      </c>
      <c r="B20" s="22">
        <f>+Basics!Q43</f>
        <v>17</v>
      </c>
      <c r="C20" s="23">
        <f>$B20</f>
        <v>17</v>
      </c>
      <c r="D20" s="24">
        <f>$B20</f>
        <v>17</v>
      </c>
      <c r="E20" s="24">
        <f t="shared" ref="E20:V20" si="12">$B20</f>
        <v>17</v>
      </c>
      <c r="F20" s="24">
        <f t="shared" si="12"/>
        <v>17</v>
      </c>
      <c r="G20" s="24">
        <f t="shared" si="12"/>
        <v>17</v>
      </c>
      <c r="H20" s="24">
        <f t="shared" si="12"/>
        <v>17</v>
      </c>
      <c r="I20" s="24">
        <f t="shared" si="12"/>
        <v>17</v>
      </c>
      <c r="J20" s="24">
        <f t="shared" si="12"/>
        <v>17</v>
      </c>
      <c r="K20" s="24">
        <f t="shared" si="12"/>
        <v>17</v>
      </c>
      <c r="L20" s="24">
        <f t="shared" si="12"/>
        <v>17</v>
      </c>
      <c r="M20" s="24">
        <f t="shared" si="12"/>
        <v>17</v>
      </c>
      <c r="N20" s="24">
        <f t="shared" si="12"/>
        <v>17</v>
      </c>
      <c r="O20" s="24">
        <f t="shared" si="12"/>
        <v>17</v>
      </c>
      <c r="P20" s="24">
        <f t="shared" si="12"/>
        <v>17</v>
      </c>
      <c r="Q20" s="24">
        <f t="shared" si="12"/>
        <v>17</v>
      </c>
      <c r="R20" s="24">
        <f t="shared" si="12"/>
        <v>17</v>
      </c>
      <c r="S20" s="24">
        <f t="shared" si="12"/>
        <v>17</v>
      </c>
      <c r="T20" s="24">
        <f t="shared" si="12"/>
        <v>17</v>
      </c>
      <c r="U20" s="24">
        <f t="shared" si="12"/>
        <v>17</v>
      </c>
      <c r="V20" s="25">
        <f t="shared" si="12"/>
        <v>17</v>
      </c>
      <c r="W20" s="4"/>
    </row>
    <row r="21" spans="1:23" hidden="1" outlineLevel="1" x14ac:dyDescent="0.2">
      <c r="A21" s="21" t="str">
        <f>+A9</f>
        <v>Betriebszeit in h</v>
      </c>
      <c r="B21" s="26">
        <f>B9</f>
        <v>2016</v>
      </c>
      <c r="C21" s="27">
        <f>$B$21</f>
        <v>2016</v>
      </c>
      <c r="D21" s="28">
        <f t="shared" ref="D21:V21" si="13">$B$21</f>
        <v>2016</v>
      </c>
      <c r="E21" s="28">
        <f t="shared" si="13"/>
        <v>2016</v>
      </c>
      <c r="F21" s="28">
        <f t="shared" si="13"/>
        <v>2016</v>
      </c>
      <c r="G21" s="28">
        <f t="shared" si="13"/>
        <v>2016</v>
      </c>
      <c r="H21" s="28">
        <f t="shared" si="13"/>
        <v>2016</v>
      </c>
      <c r="I21" s="28">
        <f t="shared" si="13"/>
        <v>2016</v>
      </c>
      <c r="J21" s="28">
        <f t="shared" si="13"/>
        <v>2016</v>
      </c>
      <c r="K21" s="28">
        <f t="shared" si="13"/>
        <v>2016</v>
      </c>
      <c r="L21" s="28">
        <f t="shared" si="13"/>
        <v>2016</v>
      </c>
      <c r="M21" s="28">
        <f t="shared" si="13"/>
        <v>2016</v>
      </c>
      <c r="N21" s="28">
        <f t="shared" si="13"/>
        <v>2016</v>
      </c>
      <c r="O21" s="28">
        <f t="shared" si="13"/>
        <v>2016</v>
      </c>
      <c r="P21" s="28">
        <f t="shared" si="13"/>
        <v>2016</v>
      </c>
      <c r="Q21" s="28">
        <f t="shared" si="13"/>
        <v>2016</v>
      </c>
      <c r="R21" s="28">
        <f t="shared" si="13"/>
        <v>2016</v>
      </c>
      <c r="S21" s="28">
        <f t="shared" si="13"/>
        <v>2016</v>
      </c>
      <c r="T21" s="28">
        <f t="shared" si="13"/>
        <v>2016</v>
      </c>
      <c r="U21" s="28">
        <f t="shared" si="13"/>
        <v>2016</v>
      </c>
      <c r="V21" s="29">
        <f t="shared" si="13"/>
        <v>2016</v>
      </c>
      <c r="W21" s="4"/>
    </row>
    <row r="22" spans="1:23" hidden="1" outlineLevel="1" x14ac:dyDescent="0.2">
      <c r="A22" s="183" t="s">
        <v>48</v>
      </c>
      <c r="B22" s="26"/>
      <c r="C22" s="27">
        <f>+C21</f>
        <v>2016</v>
      </c>
      <c r="D22" s="28">
        <f>+D21+C22</f>
        <v>4032</v>
      </c>
      <c r="E22" s="28">
        <f t="shared" ref="E22:V22" si="14">+E21+D22</f>
        <v>6048</v>
      </c>
      <c r="F22" s="28">
        <f t="shared" si="14"/>
        <v>8064</v>
      </c>
      <c r="G22" s="28">
        <f t="shared" si="14"/>
        <v>10080</v>
      </c>
      <c r="H22" s="28">
        <f t="shared" si="14"/>
        <v>12096</v>
      </c>
      <c r="I22" s="28">
        <f t="shared" si="14"/>
        <v>14112</v>
      </c>
      <c r="J22" s="28">
        <f t="shared" si="14"/>
        <v>16128</v>
      </c>
      <c r="K22" s="28">
        <f t="shared" si="14"/>
        <v>18144</v>
      </c>
      <c r="L22" s="28">
        <f t="shared" si="14"/>
        <v>20160</v>
      </c>
      <c r="M22" s="28">
        <f t="shared" si="14"/>
        <v>22176</v>
      </c>
      <c r="N22" s="28">
        <f t="shared" si="14"/>
        <v>24192</v>
      </c>
      <c r="O22" s="28">
        <f t="shared" si="14"/>
        <v>26208</v>
      </c>
      <c r="P22" s="28">
        <f t="shared" si="14"/>
        <v>28224</v>
      </c>
      <c r="Q22" s="28">
        <f t="shared" si="14"/>
        <v>30240</v>
      </c>
      <c r="R22" s="28">
        <f t="shared" si="14"/>
        <v>32256</v>
      </c>
      <c r="S22" s="28">
        <f t="shared" si="14"/>
        <v>34272</v>
      </c>
      <c r="T22" s="28">
        <f t="shared" si="14"/>
        <v>36288</v>
      </c>
      <c r="U22" s="28">
        <f t="shared" si="14"/>
        <v>38304</v>
      </c>
      <c r="V22" s="29">
        <f t="shared" si="14"/>
        <v>40320</v>
      </c>
      <c r="W22" s="4"/>
    </row>
    <row r="23" spans="1:23" s="35" customFormat="1" hidden="1" outlineLevel="1" x14ac:dyDescent="0.2">
      <c r="A23" s="21" t="str">
        <f>+A11</f>
        <v>Stromkosten in €/h</v>
      </c>
      <c r="B23" s="31">
        <f>B11</f>
        <v>0.2</v>
      </c>
      <c r="C23" s="32">
        <f>B23</f>
        <v>0.2</v>
      </c>
      <c r="D23" s="33">
        <f>+C23*(1+$B24)</f>
        <v>0.24</v>
      </c>
      <c r="E23" s="33">
        <f t="shared" ref="E23:V23" si="15">+D23*(1+$B24)</f>
        <v>0.28799999999999998</v>
      </c>
      <c r="F23" s="33">
        <f t="shared" si="15"/>
        <v>0.34559999999999996</v>
      </c>
      <c r="G23" s="33">
        <f t="shared" si="15"/>
        <v>0.41471999999999992</v>
      </c>
      <c r="H23" s="33">
        <f t="shared" si="15"/>
        <v>0.49766399999999988</v>
      </c>
      <c r="I23" s="33">
        <f t="shared" si="15"/>
        <v>0.59719679999999986</v>
      </c>
      <c r="J23" s="33">
        <f t="shared" si="15"/>
        <v>0.71663615999999986</v>
      </c>
      <c r="K23" s="33">
        <f t="shared" si="15"/>
        <v>0.85996339199999983</v>
      </c>
      <c r="L23" s="33">
        <f t="shared" si="15"/>
        <v>1.0319560703999997</v>
      </c>
      <c r="M23" s="33">
        <f t="shared" si="15"/>
        <v>1.2383472844799996</v>
      </c>
      <c r="N23" s="33">
        <f t="shared" si="15"/>
        <v>1.4860167413759995</v>
      </c>
      <c r="O23" s="33">
        <f t="shared" si="15"/>
        <v>1.7832200896511994</v>
      </c>
      <c r="P23" s="33">
        <f t="shared" si="15"/>
        <v>2.1398641075814391</v>
      </c>
      <c r="Q23" s="33">
        <f t="shared" si="15"/>
        <v>2.567836929097727</v>
      </c>
      <c r="R23" s="33">
        <f t="shared" si="15"/>
        <v>3.0814043149172723</v>
      </c>
      <c r="S23" s="33">
        <f t="shared" si="15"/>
        <v>3.6976851779007265</v>
      </c>
      <c r="T23" s="33">
        <f t="shared" si="15"/>
        <v>4.4372222134808714</v>
      </c>
      <c r="U23" s="33">
        <f t="shared" si="15"/>
        <v>5.3246666561770457</v>
      </c>
      <c r="V23" s="34">
        <f t="shared" si="15"/>
        <v>6.3895999874124545</v>
      </c>
    </row>
    <row r="24" spans="1:23" ht="13.5" hidden="1" outlineLevel="1" thickBot="1" x14ac:dyDescent="0.25">
      <c r="A24" s="36" t="str">
        <f>+A12</f>
        <v>angenommene Preissteigerung</v>
      </c>
      <c r="B24" s="37">
        <f>+B12</f>
        <v>0.2</v>
      </c>
      <c r="C24" s="21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9"/>
      <c r="W24" s="4"/>
    </row>
    <row r="25" spans="1:23" s="45" customFormat="1" hidden="1" outlineLevel="1" x14ac:dyDescent="0.2">
      <c r="A25" s="40" t="str">
        <f>+A13</f>
        <v>Stomkosten:</v>
      </c>
      <c r="B25" s="41"/>
      <c r="C25" s="42">
        <f>C20*C21*C23/1000</f>
        <v>6.8544000000000009</v>
      </c>
      <c r="D25" s="43">
        <f t="shared" ref="D25:V25" si="16">D20*D21*D23/1000</f>
        <v>8.2252799999999997</v>
      </c>
      <c r="E25" s="43">
        <f t="shared" si="16"/>
        <v>9.870336</v>
      </c>
      <c r="F25" s="43">
        <f t="shared" si="16"/>
        <v>11.844403199999999</v>
      </c>
      <c r="G25" s="43">
        <f t="shared" si="16"/>
        <v>14.213283839999999</v>
      </c>
      <c r="H25" s="43">
        <f t="shared" si="16"/>
        <v>17.055940607999997</v>
      </c>
      <c r="I25" s="43">
        <f t="shared" si="16"/>
        <v>20.467128729599995</v>
      </c>
      <c r="J25" s="43">
        <f t="shared" si="16"/>
        <v>24.560554475519996</v>
      </c>
      <c r="K25" s="43">
        <f t="shared" si="16"/>
        <v>29.472665370623996</v>
      </c>
      <c r="L25" s="43">
        <f t="shared" si="16"/>
        <v>35.367198444748794</v>
      </c>
      <c r="M25" s="43">
        <f t="shared" si="16"/>
        <v>42.440638133698549</v>
      </c>
      <c r="N25" s="43">
        <f t="shared" si="16"/>
        <v>50.928765760438253</v>
      </c>
      <c r="O25" s="43">
        <f t="shared" si="16"/>
        <v>61.114518912525902</v>
      </c>
      <c r="P25" s="43">
        <f t="shared" si="16"/>
        <v>73.33742269503108</v>
      </c>
      <c r="Q25" s="43">
        <f t="shared" si="16"/>
        <v>88.00490723403729</v>
      </c>
      <c r="R25" s="43">
        <f t="shared" si="16"/>
        <v>105.60588868084476</v>
      </c>
      <c r="S25" s="43">
        <f t="shared" si="16"/>
        <v>126.7270664170137</v>
      </c>
      <c r="T25" s="43">
        <f t="shared" si="16"/>
        <v>152.07247970041641</v>
      </c>
      <c r="U25" s="43">
        <f t="shared" si="16"/>
        <v>182.48697564049971</v>
      </c>
      <c r="V25" s="44">
        <f t="shared" si="16"/>
        <v>218.98437076859966</v>
      </c>
    </row>
    <row r="26" spans="1:23" s="51" customFormat="1" hidden="1" outlineLevel="1" x14ac:dyDescent="0.2">
      <c r="A26" s="207" t="str">
        <f>+IF(Basics!G40&lt;&gt;"","Kosten für neue "&amp;Basics!G40,"")</f>
        <v>Kosten für neue Röhre</v>
      </c>
      <c r="B26" s="47">
        <f>+Basics!R40</f>
        <v>3</v>
      </c>
      <c r="C26" s="48">
        <f>+$B26</f>
        <v>3</v>
      </c>
      <c r="D26" s="49">
        <f>IF(ROUNDDOWN(SUM($C21:D21)/Basics!$D$12,0)&lt;&gt;ROUNDDOWN(SUM($C21:C21)/Basics!$D$12,0),$B26,0)</f>
        <v>0</v>
      </c>
      <c r="E26" s="49">
        <f>IF(ROUNDDOWN(SUM($C21:E21)/Basics!$D$12,0)&lt;&gt;ROUNDDOWN(SUM($C21:D21)/Basics!$D$12,0),$B26,0)</f>
        <v>0</v>
      </c>
      <c r="F26" s="49">
        <f>IF(ROUNDDOWN(SUM($C21:F21)/Basics!$D$12,0)&lt;&gt;ROUNDDOWN(SUM($C21:E21)/Basics!$D$12,0),$B26,0)</f>
        <v>0</v>
      </c>
      <c r="G26" s="49">
        <f>IF(ROUNDDOWN(SUM($C21:G21)/Basics!$D$12,0)&lt;&gt;ROUNDDOWN(SUM($C21:F21)/Basics!$D$12,0),$B26,0)</f>
        <v>0</v>
      </c>
      <c r="H26" s="49">
        <f>IF(ROUNDDOWN(SUM($C21:H21)/Basics!$D$12,0)&lt;&gt;ROUNDDOWN(SUM($C21:G21)/Basics!$D$12,0),$B26,0)</f>
        <v>0</v>
      </c>
      <c r="I26" s="49">
        <f>IF(ROUNDDOWN(SUM($C21:I21)/Basics!$D$12,0)&lt;&gt;ROUNDDOWN(SUM($C21:H21)/Basics!$D$12,0),$B26,0)</f>
        <v>0</v>
      </c>
      <c r="J26" s="49">
        <f>IF(ROUNDDOWN(SUM($C21:J21)/Basics!$D$12,0)&lt;&gt;ROUNDDOWN(SUM($C21:I21)/Basics!$D$12,0),$B26,0)</f>
        <v>3</v>
      </c>
      <c r="K26" s="49">
        <f>IF(ROUNDDOWN(SUM($C21:K21)/Basics!$D$12,0)&lt;&gt;ROUNDDOWN(SUM($C21:J21)/Basics!$D$12,0),$B26,0)</f>
        <v>0</v>
      </c>
      <c r="L26" s="49">
        <f>IF(ROUNDDOWN(SUM($C21:L21)/Basics!$D$12,0)&lt;&gt;ROUNDDOWN(SUM($C21:K21)/Basics!$D$12,0),$B26,0)</f>
        <v>0</v>
      </c>
      <c r="M26" s="49">
        <f>IF(ROUNDDOWN(SUM($C21:M21)/Basics!$D$12,0)&lt;&gt;ROUNDDOWN(SUM($C21:L21)/Basics!$D$12,0),$B26,0)</f>
        <v>0</v>
      </c>
      <c r="N26" s="49">
        <f>IF(ROUNDDOWN(SUM($C21:N21)/Basics!$D$12,0)&lt;&gt;ROUNDDOWN(SUM($C21:M21)/Basics!$D$12,0),$B26,0)</f>
        <v>0</v>
      </c>
      <c r="O26" s="49">
        <f>IF(ROUNDDOWN(SUM($C21:O21)/Basics!$D$12,0)&lt;&gt;ROUNDDOWN(SUM($C21:N21)/Basics!$D$12,0),$B26,0)</f>
        <v>0</v>
      </c>
      <c r="P26" s="49">
        <f>IF(ROUNDDOWN(SUM($C21:P21)/Basics!$D$12,0)&lt;&gt;ROUNDDOWN(SUM($C21:O21)/Basics!$D$12,0),$B26,0)</f>
        <v>0</v>
      </c>
      <c r="Q26" s="49">
        <f>IF(ROUNDDOWN(SUM($C21:Q21)/Basics!$D$12,0)&lt;&gt;ROUNDDOWN(SUM($C21:P21)/Basics!$D$12,0),$B26,0)</f>
        <v>3</v>
      </c>
      <c r="R26" s="49">
        <f>IF(ROUNDDOWN(SUM($C21:R21)/Basics!$D$12,0)&lt;&gt;ROUNDDOWN(SUM($C21:Q21)/Basics!$D$12,0),$B26,0)</f>
        <v>0</v>
      </c>
      <c r="S26" s="49">
        <f>IF(ROUNDDOWN(SUM($C21:S21)/Basics!$D$12,0)&lt;&gt;ROUNDDOWN(SUM($C21:R21)/Basics!$D$12,0),$B26,0)</f>
        <v>0</v>
      </c>
      <c r="T26" s="49">
        <f>IF(ROUNDDOWN(SUM($C21:T21)/Basics!$D$12,0)&lt;&gt;ROUNDDOWN(SUM($C21:S21)/Basics!$D$12,0),$B26,0)</f>
        <v>0</v>
      </c>
      <c r="U26" s="49">
        <f>IF(ROUNDDOWN(SUM($C21:U21)/Basics!$D$12,0)&lt;&gt;ROUNDDOWN(SUM($C21:T21)/Basics!$D$12,0),$B26,0)</f>
        <v>0</v>
      </c>
      <c r="V26" s="50">
        <f>IF(ROUNDDOWN(SUM($C21:V21)/Basics!$D$12,0)&lt;&gt;ROUNDDOWN(SUM($C21:U21)/Basics!$D$12,0),$B26,0)</f>
        <v>0</v>
      </c>
    </row>
    <row r="27" spans="1:23" s="51" customFormat="1" hidden="1" outlineLevel="1" x14ac:dyDescent="0.2">
      <c r="A27" s="207" t="str">
        <f>+IF(Basics!G41&lt;&gt;"","Kosten für neue "&amp;Basics!G41,"")</f>
        <v>Kosten für neue Leuchte</v>
      </c>
      <c r="B27" s="49">
        <f>+Basics!R41</f>
        <v>-49.129999999999995</v>
      </c>
      <c r="C27" s="48">
        <f>IF(C26&lt;&gt;0,$B$27,0)</f>
        <v>-49.129999999999995</v>
      </c>
      <c r="D27" s="49">
        <f>IF(D26&lt;&gt;0,$B$27,0)</f>
        <v>0</v>
      </c>
      <c r="E27" s="49">
        <f t="shared" ref="E27:V27" si="17">IF(E26&lt;&gt;0,$B$27,0)</f>
        <v>0</v>
      </c>
      <c r="F27" s="49">
        <f t="shared" si="17"/>
        <v>0</v>
      </c>
      <c r="G27" s="49">
        <f t="shared" si="17"/>
        <v>0</v>
      </c>
      <c r="H27" s="49">
        <f t="shared" si="17"/>
        <v>0</v>
      </c>
      <c r="I27" s="49">
        <f t="shared" si="17"/>
        <v>0</v>
      </c>
      <c r="J27" s="49">
        <f t="shared" si="17"/>
        <v>-49.129999999999995</v>
      </c>
      <c r="K27" s="49">
        <f t="shared" si="17"/>
        <v>0</v>
      </c>
      <c r="L27" s="49">
        <f t="shared" si="17"/>
        <v>0</v>
      </c>
      <c r="M27" s="49">
        <f t="shared" si="17"/>
        <v>0</v>
      </c>
      <c r="N27" s="49">
        <f t="shared" si="17"/>
        <v>0</v>
      </c>
      <c r="O27" s="49">
        <f t="shared" si="17"/>
        <v>0</v>
      </c>
      <c r="P27" s="49">
        <f t="shared" si="17"/>
        <v>0</v>
      </c>
      <c r="Q27" s="49">
        <f t="shared" si="17"/>
        <v>-49.129999999999995</v>
      </c>
      <c r="R27" s="49">
        <f t="shared" si="17"/>
        <v>0</v>
      </c>
      <c r="S27" s="49">
        <f t="shared" si="17"/>
        <v>0</v>
      </c>
      <c r="T27" s="49">
        <f t="shared" si="17"/>
        <v>0</v>
      </c>
      <c r="U27" s="49">
        <f t="shared" si="17"/>
        <v>0</v>
      </c>
      <c r="V27" s="50">
        <f t="shared" si="17"/>
        <v>0</v>
      </c>
    </row>
    <row r="28" spans="1:23" s="51" customFormat="1" hidden="1" outlineLevel="1" x14ac:dyDescent="0.2">
      <c r="A28" s="207" t="str">
        <f>+IF(Basics!G42&lt;&gt;"","Kosten für neue "&amp;Basics!G42,"")</f>
        <v/>
      </c>
      <c r="B28" s="49">
        <f>+Basics!R42</f>
        <v>0</v>
      </c>
      <c r="C28" s="48">
        <f>IF(C26&lt;&gt;0,$B$28,0)</f>
        <v>0</v>
      </c>
      <c r="D28" s="49">
        <f>IF(D26&lt;&gt;0,$B$28,0)</f>
        <v>0</v>
      </c>
      <c r="E28" s="49">
        <f t="shared" ref="E28:V28" si="18">IF(E26&lt;&gt;0,$B$28,0)</f>
        <v>0</v>
      </c>
      <c r="F28" s="49">
        <f t="shared" si="18"/>
        <v>0</v>
      </c>
      <c r="G28" s="49">
        <f t="shared" si="18"/>
        <v>0</v>
      </c>
      <c r="H28" s="49">
        <f t="shared" si="18"/>
        <v>0</v>
      </c>
      <c r="I28" s="49">
        <f t="shared" si="18"/>
        <v>0</v>
      </c>
      <c r="J28" s="49">
        <f t="shared" si="18"/>
        <v>0</v>
      </c>
      <c r="K28" s="49">
        <f t="shared" si="18"/>
        <v>0</v>
      </c>
      <c r="L28" s="49">
        <f t="shared" si="18"/>
        <v>0</v>
      </c>
      <c r="M28" s="49">
        <f t="shared" si="18"/>
        <v>0</v>
      </c>
      <c r="N28" s="49">
        <f t="shared" si="18"/>
        <v>0</v>
      </c>
      <c r="O28" s="49">
        <f t="shared" si="18"/>
        <v>0</v>
      </c>
      <c r="P28" s="49">
        <f t="shared" si="18"/>
        <v>0</v>
      </c>
      <c r="Q28" s="49">
        <f t="shared" si="18"/>
        <v>0</v>
      </c>
      <c r="R28" s="49">
        <f t="shared" si="18"/>
        <v>0</v>
      </c>
      <c r="S28" s="49">
        <f t="shared" si="18"/>
        <v>0</v>
      </c>
      <c r="T28" s="49">
        <f t="shared" si="18"/>
        <v>0</v>
      </c>
      <c r="U28" s="49">
        <f t="shared" si="18"/>
        <v>0</v>
      </c>
      <c r="V28" s="50">
        <f t="shared" si="18"/>
        <v>0</v>
      </c>
    </row>
    <row r="29" spans="1:23" s="51" customFormat="1" ht="13.5" hidden="1" outlineLevel="1" thickBot="1" x14ac:dyDescent="0.25">
      <c r="A29" s="52">
        <f>+Basics!T40</f>
        <v>15</v>
      </c>
      <c r="B29" s="53">
        <f>+B15</f>
        <v>40</v>
      </c>
      <c r="C29" s="48">
        <f>IF(C26&lt;&gt;0,($A29/60)*$B29,0)</f>
        <v>10</v>
      </c>
      <c r="D29" s="49">
        <f>IF(D26&lt;&gt;0,($A29/60)*$B29,0)</f>
        <v>0</v>
      </c>
      <c r="E29" s="49">
        <f t="shared" ref="E29:V29" si="19">IF(E26&lt;&gt;0,($A29/60)*$B29,0)</f>
        <v>0</v>
      </c>
      <c r="F29" s="49">
        <f t="shared" si="19"/>
        <v>0</v>
      </c>
      <c r="G29" s="49">
        <f t="shared" si="19"/>
        <v>0</v>
      </c>
      <c r="H29" s="49">
        <f t="shared" si="19"/>
        <v>0</v>
      </c>
      <c r="I29" s="49">
        <f t="shared" si="19"/>
        <v>0</v>
      </c>
      <c r="J29" s="49">
        <f t="shared" si="19"/>
        <v>10</v>
      </c>
      <c r="K29" s="49">
        <f t="shared" si="19"/>
        <v>0</v>
      </c>
      <c r="L29" s="49">
        <f t="shared" si="19"/>
        <v>0</v>
      </c>
      <c r="M29" s="49">
        <f t="shared" si="19"/>
        <v>0</v>
      </c>
      <c r="N29" s="49">
        <f t="shared" si="19"/>
        <v>0</v>
      </c>
      <c r="O29" s="49">
        <f t="shared" si="19"/>
        <v>0</v>
      </c>
      <c r="P29" s="49">
        <f t="shared" si="19"/>
        <v>0</v>
      </c>
      <c r="Q29" s="49">
        <f t="shared" si="19"/>
        <v>10</v>
      </c>
      <c r="R29" s="49">
        <f t="shared" si="19"/>
        <v>0</v>
      </c>
      <c r="S29" s="49">
        <f t="shared" si="19"/>
        <v>0</v>
      </c>
      <c r="T29" s="49">
        <f t="shared" si="19"/>
        <v>0</v>
      </c>
      <c r="U29" s="49">
        <f t="shared" si="19"/>
        <v>0</v>
      </c>
      <c r="V29" s="50">
        <f t="shared" si="19"/>
        <v>0</v>
      </c>
    </row>
    <row r="30" spans="1:23" s="45" customFormat="1" collapsed="1" x14ac:dyDescent="0.2">
      <c r="A30" s="40" t="s">
        <v>10</v>
      </c>
      <c r="B30" s="54" t="str">
        <f>+A19</f>
        <v>T5</v>
      </c>
      <c r="C30" s="42">
        <f>SUM(C25:C29)</f>
        <v>-29.275599999999997</v>
      </c>
      <c r="D30" s="43">
        <f>SUM(D25:D29)</f>
        <v>8.2252799999999997</v>
      </c>
      <c r="E30" s="43">
        <f t="shared" ref="E30:U30" si="20">SUM(E25:E29)</f>
        <v>9.870336</v>
      </c>
      <c r="F30" s="43">
        <f t="shared" si="20"/>
        <v>11.844403199999999</v>
      </c>
      <c r="G30" s="43">
        <f t="shared" si="20"/>
        <v>14.213283839999999</v>
      </c>
      <c r="H30" s="43">
        <f t="shared" si="20"/>
        <v>17.055940607999997</v>
      </c>
      <c r="I30" s="43">
        <f t="shared" si="20"/>
        <v>20.467128729599995</v>
      </c>
      <c r="J30" s="43">
        <f t="shared" si="20"/>
        <v>-11.569445524479999</v>
      </c>
      <c r="K30" s="43">
        <f t="shared" si="20"/>
        <v>29.472665370623996</v>
      </c>
      <c r="L30" s="43">
        <f t="shared" si="20"/>
        <v>35.367198444748794</v>
      </c>
      <c r="M30" s="43">
        <f t="shared" si="20"/>
        <v>42.440638133698549</v>
      </c>
      <c r="N30" s="43">
        <f t="shared" si="20"/>
        <v>50.928765760438253</v>
      </c>
      <c r="O30" s="43">
        <f t="shared" si="20"/>
        <v>61.114518912525902</v>
      </c>
      <c r="P30" s="43">
        <f t="shared" si="20"/>
        <v>73.33742269503108</v>
      </c>
      <c r="Q30" s="43">
        <f t="shared" si="20"/>
        <v>51.874907234037295</v>
      </c>
      <c r="R30" s="43">
        <f t="shared" si="20"/>
        <v>105.60588868084476</v>
      </c>
      <c r="S30" s="43">
        <f t="shared" si="20"/>
        <v>126.7270664170137</v>
      </c>
      <c r="T30" s="43">
        <f t="shared" si="20"/>
        <v>152.07247970041641</v>
      </c>
      <c r="U30" s="43">
        <f t="shared" si="20"/>
        <v>182.48697564049971</v>
      </c>
      <c r="V30" s="44">
        <f>SUM(V25:V29)</f>
        <v>218.98437076859966</v>
      </c>
    </row>
    <row r="31" spans="1:23" s="60" customFormat="1" ht="13.5" thickBot="1" x14ac:dyDescent="0.25">
      <c r="A31" s="55" t="s">
        <v>9</v>
      </c>
      <c r="B31" s="56" t="str">
        <f>+A19</f>
        <v>T5</v>
      </c>
      <c r="C31" s="57">
        <f>C30</f>
        <v>-29.275599999999997</v>
      </c>
      <c r="D31" s="58">
        <f t="shared" ref="D31:V31" si="21">C31+D30</f>
        <v>-21.050319999999999</v>
      </c>
      <c r="E31" s="58">
        <f t="shared" si="21"/>
        <v>-11.179983999999999</v>
      </c>
      <c r="F31" s="58">
        <f t="shared" si="21"/>
        <v>0.66441919999999932</v>
      </c>
      <c r="G31" s="58">
        <f t="shared" si="21"/>
        <v>14.877703039999998</v>
      </c>
      <c r="H31" s="58">
        <f t="shared" si="21"/>
        <v>31.933643647999993</v>
      </c>
      <c r="I31" s="58">
        <f t="shared" si="21"/>
        <v>52.400772377599992</v>
      </c>
      <c r="J31" s="58">
        <f t="shared" si="21"/>
        <v>40.83132685311999</v>
      </c>
      <c r="K31" s="58">
        <f t="shared" si="21"/>
        <v>70.30399222374399</v>
      </c>
      <c r="L31" s="58">
        <f t="shared" si="21"/>
        <v>105.67119066849278</v>
      </c>
      <c r="M31" s="58">
        <f t="shared" si="21"/>
        <v>148.11182880219133</v>
      </c>
      <c r="N31" s="58">
        <f t="shared" si="21"/>
        <v>199.04059456262956</v>
      </c>
      <c r="O31" s="58">
        <f t="shared" si="21"/>
        <v>260.15511347515547</v>
      </c>
      <c r="P31" s="58">
        <f t="shared" si="21"/>
        <v>333.49253617018655</v>
      </c>
      <c r="Q31" s="58">
        <f t="shared" si="21"/>
        <v>385.36744340422388</v>
      </c>
      <c r="R31" s="58">
        <f t="shared" si="21"/>
        <v>490.97333208506865</v>
      </c>
      <c r="S31" s="58">
        <f t="shared" si="21"/>
        <v>617.70039850208241</v>
      </c>
      <c r="T31" s="58">
        <f t="shared" si="21"/>
        <v>769.77287820249876</v>
      </c>
      <c r="U31" s="58">
        <f t="shared" si="21"/>
        <v>952.2598538429985</v>
      </c>
      <c r="V31" s="59">
        <f t="shared" si="21"/>
        <v>1171.2442246115982</v>
      </c>
    </row>
    <row r="32" spans="1:23" ht="13.5" thickBot="1" x14ac:dyDescent="0.25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6"/>
      <c r="W32" s="4"/>
    </row>
    <row r="33" spans="1:23" ht="16.5" thickBot="1" x14ac:dyDescent="0.25">
      <c r="A33" s="67" t="s">
        <v>2</v>
      </c>
      <c r="B33" s="68"/>
      <c r="C33" s="8">
        <f>+C19</f>
        <v>1</v>
      </c>
      <c r="D33" s="9">
        <f>+C33+1</f>
        <v>2</v>
      </c>
      <c r="E33" s="9">
        <f t="shared" ref="E33:V33" si="22">+D33+1</f>
        <v>3</v>
      </c>
      <c r="F33" s="9">
        <f t="shared" si="22"/>
        <v>4</v>
      </c>
      <c r="G33" s="9">
        <f t="shared" si="22"/>
        <v>5</v>
      </c>
      <c r="H33" s="9">
        <f t="shared" si="22"/>
        <v>6</v>
      </c>
      <c r="I33" s="9">
        <f t="shared" si="22"/>
        <v>7</v>
      </c>
      <c r="J33" s="9">
        <f t="shared" si="22"/>
        <v>8</v>
      </c>
      <c r="K33" s="9">
        <f t="shared" si="22"/>
        <v>9</v>
      </c>
      <c r="L33" s="9">
        <f t="shared" si="22"/>
        <v>10</v>
      </c>
      <c r="M33" s="9">
        <f t="shared" si="22"/>
        <v>11</v>
      </c>
      <c r="N33" s="9">
        <f t="shared" si="22"/>
        <v>12</v>
      </c>
      <c r="O33" s="9">
        <f t="shared" si="22"/>
        <v>13</v>
      </c>
      <c r="P33" s="9">
        <f t="shared" si="22"/>
        <v>14</v>
      </c>
      <c r="Q33" s="9">
        <f t="shared" si="22"/>
        <v>15</v>
      </c>
      <c r="R33" s="9">
        <f t="shared" si="22"/>
        <v>16</v>
      </c>
      <c r="S33" s="9">
        <f t="shared" si="22"/>
        <v>17</v>
      </c>
      <c r="T33" s="9">
        <f t="shared" si="22"/>
        <v>18</v>
      </c>
      <c r="U33" s="9">
        <f t="shared" si="22"/>
        <v>19</v>
      </c>
      <c r="V33" s="10">
        <f t="shared" si="22"/>
        <v>20</v>
      </c>
      <c r="W33" s="4"/>
    </row>
    <row r="34" spans="1:23" hidden="1" outlineLevel="1" x14ac:dyDescent="0.2">
      <c r="A34" s="21" t="s">
        <v>3</v>
      </c>
      <c r="B34" s="22">
        <f>+Basics!Q48</f>
        <v>10</v>
      </c>
      <c r="C34" s="23">
        <f>$B34</f>
        <v>10</v>
      </c>
      <c r="D34" s="24">
        <f>$B34</f>
        <v>10</v>
      </c>
      <c r="E34" s="24">
        <f t="shared" ref="E34:V34" si="23">$B34</f>
        <v>10</v>
      </c>
      <c r="F34" s="24">
        <f t="shared" si="23"/>
        <v>10</v>
      </c>
      <c r="G34" s="24">
        <f t="shared" si="23"/>
        <v>10</v>
      </c>
      <c r="H34" s="24">
        <f t="shared" si="23"/>
        <v>10</v>
      </c>
      <c r="I34" s="24">
        <f t="shared" si="23"/>
        <v>10</v>
      </c>
      <c r="J34" s="24">
        <f t="shared" si="23"/>
        <v>10</v>
      </c>
      <c r="K34" s="24">
        <f t="shared" si="23"/>
        <v>10</v>
      </c>
      <c r="L34" s="24">
        <f t="shared" si="23"/>
        <v>10</v>
      </c>
      <c r="M34" s="24">
        <f t="shared" si="23"/>
        <v>10</v>
      </c>
      <c r="N34" s="24">
        <f t="shared" si="23"/>
        <v>10</v>
      </c>
      <c r="O34" s="24">
        <f t="shared" si="23"/>
        <v>10</v>
      </c>
      <c r="P34" s="24">
        <f t="shared" si="23"/>
        <v>10</v>
      </c>
      <c r="Q34" s="24">
        <f t="shared" si="23"/>
        <v>10</v>
      </c>
      <c r="R34" s="24">
        <f t="shared" si="23"/>
        <v>10</v>
      </c>
      <c r="S34" s="24">
        <f t="shared" si="23"/>
        <v>10</v>
      </c>
      <c r="T34" s="24">
        <f t="shared" si="23"/>
        <v>10</v>
      </c>
      <c r="U34" s="24">
        <f t="shared" si="23"/>
        <v>10</v>
      </c>
      <c r="V34" s="25">
        <f t="shared" si="23"/>
        <v>10</v>
      </c>
      <c r="W34" s="4"/>
    </row>
    <row r="35" spans="1:23" hidden="1" outlineLevel="1" x14ac:dyDescent="0.2">
      <c r="A35" s="21" t="s">
        <v>4</v>
      </c>
      <c r="B35" s="26">
        <f>B9</f>
        <v>2016</v>
      </c>
      <c r="C35" s="27">
        <f>$B$21</f>
        <v>2016</v>
      </c>
      <c r="D35" s="28">
        <f t="shared" ref="D35:V35" si="24">$B$21</f>
        <v>2016</v>
      </c>
      <c r="E35" s="28">
        <f t="shared" si="24"/>
        <v>2016</v>
      </c>
      <c r="F35" s="28">
        <f t="shared" si="24"/>
        <v>2016</v>
      </c>
      <c r="G35" s="28">
        <f t="shared" si="24"/>
        <v>2016</v>
      </c>
      <c r="H35" s="28">
        <f t="shared" si="24"/>
        <v>2016</v>
      </c>
      <c r="I35" s="28">
        <f t="shared" si="24"/>
        <v>2016</v>
      </c>
      <c r="J35" s="28">
        <f t="shared" si="24"/>
        <v>2016</v>
      </c>
      <c r="K35" s="28">
        <f t="shared" si="24"/>
        <v>2016</v>
      </c>
      <c r="L35" s="28">
        <f t="shared" si="24"/>
        <v>2016</v>
      </c>
      <c r="M35" s="28">
        <f t="shared" si="24"/>
        <v>2016</v>
      </c>
      <c r="N35" s="28">
        <f t="shared" si="24"/>
        <v>2016</v>
      </c>
      <c r="O35" s="28">
        <f t="shared" si="24"/>
        <v>2016</v>
      </c>
      <c r="P35" s="28">
        <f t="shared" si="24"/>
        <v>2016</v>
      </c>
      <c r="Q35" s="28">
        <f t="shared" si="24"/>
        <v>2016</v>
      </c>
      <c r="R35" s="28">
        <f t="shared" si="24"/>
        <v>2016</v>
      </c>
      <c r="S35" s="28">
        <f t="shared" si="24"/>
        <v>2016</v>
      </c>
      <c r="T35" s="28">
        <f t="shared" si="24"/>
        <v>2016</v>
      </c>
      <c r="U35" s="28">
        <f t="shared" si="24"/>
        <v>2016</v>
      </c>
      <c r="V35" s="29">
        <f t="shared" si="24"/>
        <v>2016</v>
      </c>
      <c r="W35" s="4"/>
    </row>
    <row r="36" spans="1:23" hidden="1" outlineLevel="1" x14ac:dyDescent="0.2">
      <c r="A36" s="183" t="s">
        <v>48</v>
      </c>
      <c r="B36" s="26"/>
      <c r="C36" s="27">
        <f>+C35</f>
        <v>2016</v>
      </c>
      <c r="D36" s="28">
        <f>+D35+C36</f>
        <v>4032</v>
      </c>
      <c r="E36" s="28">
        <f t="shared" ref="E36:V36" si="25">+E35+D36</f>
        <v>6048</v>
      </c>
      <c r="F36" s="28">
        <f t="shared" si="25"/>
        <v>8064</v>
      </c>
      <c r="G36" s="28">
        <f t="shared" si="25"/>
        <v>10080</v>
      </c>
      <c r="H36" s="28">
        <f t="shared" si="25"/>
        <v>12096</v>
      </c>
      <c r="I36" s="28">
        <f t="shared" si="25"/>
        <v>14112</v>
      </c>
      <c r="J36" s="28">
        <f t="shared" si="25"/>
        <v>16128</v>
      </c>
      <c r="K36" s="28">
        <f t="shared" si="25"/>
        <v>18144</v>
      </c>
      <c r="L36" s="28">
        <f t="shared" si="25"/>
        <v>20160</v>
      </c>
      <c r="M36" s="28">
        <f t="shared" si="25"/>
        <v>22176</v>
      </c>
      <c r="N36" s="28">
        <f t="shared" si="25"/>
        <v>24192</v>
      </c>
      <c r="O36" s="28">
        <f t="shared" si="25"/>
        <v>26208</v>
      </c>
      <c r="P36" s="28">
        <f t="shared" si="25"/>
        <v>28224</v>
      </c>
      <c r="Q36" s="28">
        <f t="shared" si="25"/>
        <v>30240</v>
      </c>
      <c r="R36" s="28">
        <f t="shared" si="25"/>
        <v>32256</v>
      </c>
      <c r="S36" s="28">
        <f t="shared" si="25"/>
        <v>34272</v>
      </c>
      <c r="T36" s="28">
        <f t="shared" si="25"/>
        <v>36288</v>
      </c>
      <c r="U36" s="28">
        <f t="shared" si="25"/>
        <v>38304</v>
      </c>
      <c r="V36" s="29">
        <f t="shared" si="25"/>
        <v>40320</v>
      </c>
      <c r="W36" s="4"/>
    </row>
    <row r="37" spans="1:23" s="35" customFormat="1" hidden="1" outlineLevel="1" x14ac:dyDescent="0.2">
      <c r="A37" s="21" t="s">
        <v>5</v>
      </c>
      <c r="B37" s="31">
        <f>B11</f>
        <v>0.2</v>
      </c>
      <c r="C37" s="32">
        <f>B37</f>
        <v>0.2</v>
      </c>
      <c r="D37" s="33">
        <f>+C37*(1+$B38)</f>
        <v>0.24</v>
      </c>
      <c r="E37" s="33">
        <f t="shared" ref="E37:V37" si="26">+D37*(1+$B38)</f>
        <v>0.28799999999999998</v>
      </c>
      <c r="F37" s="33">
        <f t="shared" si="26"/>
        <v>0.34559999999999996</v>
      </c>
      <c r="G37" s="33">
        <f t="shared" si="26"/>
        <v>0.41471999999999992</v>
      </c>
      <c r="H37" s="33">
        <f t="shared" si="26"/>
        <v>0.49766399999999988</v>
      </c>
      <c r="I37" s="33">
        <f t="shared" si="26"/>
        <v>0.59719679999999986</v>
      </c>
      <c r="J37" s="33">
        <f t="shared" si="26"/>
        <v>0.71663615999999986</v>
      </c>
      <c r="K37" s="33">
        <f t="shared" si="26"/>
        <v>0.85996339199999983</v>
      </c>
      <c r="L37" s="33">
        <f t="shared" si="26"/>
        <v>1.0319560703999997</v>
      </c>
      <c r="M37" s="33">
        <f t="shared" si="26"/>
        <v>1.2383472844799996</v>
      </c>
      <c r="N37" s="33">
        <f t="shared" si="26"/>
        <v>1.4860167413759995</v>
      </c>
      <c r="O37" s="33">
        <f t="shared" si="26"/>
        <v>1.7832200896511994</v>
      </c>
      <c r="P37" s="33">
        <f t="shared" si="26"/>
        <v>2.1398641075814391</v>
      </c>
      <c r="Q37" s="33">
        <f t="shared" si="26"/>
        <v>2.567836929097727</v>
      </c>
      <c r="R37" s="33">
        <f t="shared" si="26"/>
        <v>3.0814043149172723</v>
      </c>
      <c r="S37" s="33">
        <f t="shared" si="26"/>
        <v>3.6976851779007265</v>
      </c>
      <c r="T37" s="33">
        <f t="shared" si="26"/>
        <v>4.4372222134808714</v>
      </c>
      <c r="U37" s="33">
        <f t="shared" si="26"/>
        <v>5.3246666561770457</v>
      </c>
      <c r="V37" s="34">
        <f t="shared" si="26"/>
        <v>6.3895999874124545</v>
      </c>
    </row>
    <row r="38" spans="1:23" ht="13.5" hidden="1" outlineLevel="1" thickBot="1" x14ac:dyDescent="0.25">
      <c r="A38" s="36" t="str">
        <f>+A12</f>
        <v>angenommene Preissteigerung</v>
      </c>
      <c r="B38" s="37">
        <f>+B12</f>
        <v>0.2</v>
      </c>
      <c r="C38" s="21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9"/>
      <c r="W38" s="4"/>
    </row>
    <row r="39" spans="1:23" s="45" customFormat="1" hidden="1" outlineLevel="1" x14ac:dyDescent="0.2">
      <c r="A39" s="40" t="s">
        <v>6</v>
      </c>
      <c r="B39" s="41"/>
      <c r="C39" s="42">
        <f>C34*C35*C37/1000</f>
        <v>4.032</v>
      </c>
      <c r="D39" s="43">
        <f t="shared" ref="D39:V39" si="27">D34*D35*D37/1000</f>
        <v>4.8384</v>
      </c>
      <c r="E39" s="43">
        <f t="shared" si="27"/>
        <v>5.8060799999999997</v>
      </c>
      <c r="F39" s="43">
        <f t="shared" si="27"/>
        <v>6.9672959999999993</v>
      </c>
      <c r="G39" s="43">
        <f t="shared" si="27"/>
        <v>8.3607551999999981</v>
      </c>
      <c r="H39" s="43">
        <f t="shared" si="27"/>
        <v>10.032906239999999</v>
      </c>
      <c r="I39" s="43">
        <f t="shared" si="27"/>
        <v>12.039487487999997</v>
      </c>
      <c r="J39" s="43">
        <f t="shared" si="27"/>
        <v>14.447384985599998</v>
      </c>
      <c r="K39" s="43">
        <f t="shared" si="27"/>
        <v>17.336861982719999</v>
      </c>
      <c r="L39" s="43">
        <f t="shared" si="27"/>
        <v>20.804234379263995</v>
      </c>
      <c r="M39" s="43">
        <f t="shared" si="27"/>
        <v>24.96508125511679</v>
      </c>
      <c r="N39" s="43">
        <f t="shared" si="27"/>
        <v>29.958097506140152</v>
      </c>
      <c r="O39" s="43">
        <f t="shared" si="27"/>
        <v>35.949717007368179</v>
      </c>
      <c r="P39" s="43">
        <f t="shared" si="27"/>
        <v>43.139660408841813</v>
      </c>
      <c r="Q39" s="43">
        <f t="shared" si="27"/>
        <v>51.767592490610177</v>
      </c>
      <c r="R39" s="43">
        <f t="shared" si="27"/>
        <v>62.121110988732212</v>
      </c>
      <c r="S39" s="43">
        <f t="shared" si="27"/>
        <v>74.545333186478643</v>
      </c>
      <c r="T39" s="43">
        <f t="shared" si="27"/>
        <v>89.454399823774366</v>
      </c>
      <c r="U39" s="43">
        <f t="shared" si="27"/>
        <v>107.34527978852924</v>
      </c>
      <c r="V39" s="44">
        <f t="shared" si="27"/>
        <v>128.81433574623509</v>
      </c>
    </row>
    <row r="40" spans="1:23" s="51" customFormat="1" hidden="1" outlineLevel="1" x14ac:dyDescent="0.2">
      <c r="A40" s="63" t="s">
        <v>7</v>
      </c>
      <c r="B40" s="47">
        <f>+Basics!R48</f>
        <v>0</v>
      </c>
      <c r="C40" s="48">
        <f>+$B40</f>
        <v>0</v>
      </c>
      <c r="D40" s="49">
        <f>IF(ROUNDDOWN(SUM($C35:D35)/Basics!$D$13,0)&lt;&gt;ROUNDDOWN(SUM($C35:C35)/Basics!$D$13,0),$B40*(1-Basics!$D$14),0)</f>
        <v>0</v>
      </c>
      <c r="E40" s="49">
        <f>IF(ROUNDDOWN(SUM($C35:E35)/Basics!$D$13,0)&lt;&gt;ROUNDDOWN(SUM($C$35:D35)/Basics!$D$13,0),$B40*(1-Basics!$D$14),0)</f>
        <v>0</v>
      </c>
      <c r="F40" s="49">
        <f>IF(ROUNDDOWN(SUM($C35:F35)/Basics!$D$13,0)&lt;&gt;ROUNDDOWN(SUM($C$35:E35)/Basics!$D$13,0),$B40*(1-Basics!$D$14),0)</f>
        <v>0</v>
      </c>
      <c r="G40" s="49">
        <f>IF(ROUNDDOWN(SUM($C35:G35)/Basics!$D$13,0)&lt;&gt;ROUNDDOWN(SUM($C$35:F35)/Basics!$D$13,0),$B40*(1-Basics!$D$14),0)</f>
        <v>0</v>
      </c>
      <c r="H40" s="49">
        <f>IF(ROUNDDOWN(SUM($C35:H35)/Basics!$D$13,0)&lt;&gt;ROUNDDOWN(SUM($C$35:G35)/Basics!$D$13,0),$B40*(1-Basics!$D$14),0)</f>
        <v>0</v>
      </c>
      <c r="I40" s="49">
        <f>IF(ROUNDDOWN(SUM($C35:I35)/Basics!$D$13,0)&lt;&gt;ROUNDDOWN(SUM($C$35:H35)/Basics!$D$13,0),$B40*(1-Basics!$D$14),0)</f>
        <v>0</v>
      </c>
      <c r="J40" s="49">
        <f>IF(ROUNDDOWN(SUM($C35:J35)/Basics!$D$13,0)&lt;&gt;ROUNDDOWN(SUM($C$35:I35)/Basics!$D$13,0),$B40*(1-Basics!$D$14),0)</f>
        <v>0</v>
      </c>
      <c r="K40" s="49">
        <f>IF(ROUNDDOWN(SUM($C35:K35)/Basics!$D$13,0)&lt;&gt;ROUNDDOWN(SUM($C$35:J35)/Basics!$D$13,0),$B40*(1-Basics!$D$14),0)</f>
        <v>0</v>
      </c>
      <c r="L40" s="49">
        <f>IF(ROUNDDOWN(SUM($C35:L35)/Basics!$D$13,0)&lt;&gt;ROUNDDOWN(SUM($C$35:K35)/Basics!$D$13,0),$B40*(1-Basics!$D$14),0)</f>
        <v>0</v>
      </c>
      <c r="M40" s="49">
        <f>IF(ROUNDDOWN(SUM($C35:M35)/Basics!$D$13,0)&lt;&gt;ROUNDDOWN(SUM($C$35:L35)/Basics!$D$13,0),$B40*(1-Basics!$D$14),0)</f>
        <v>0</v>
      </c>
      <c r="N40" s="49">
        <f>IF(ROUNDDOWN(SUM($C35:N35)/Basics!$D$13,0)&lt;&gt;ROUNDDOWN(SUM($C$35:M35)/Basics!$D$13,0),$B40*(1-Basics!$D$14),0)</f>
        <v>0</v>
      </c>
      <c r="O40" s="49">
        <f>IF(ROUNDDOWN(SUM($C35:O35)/Basics!$D$13,0)&lt;&gt;ROUNDDOWN(SUM($C$35:N35)/Basics!$D$13,0),$B40*(1-Basics!$D$14),0)</f>
        <v>0</v>
      </c>
      <c r="P40" s="49">
        <f>IF(ROUNDDOWN(SUM($C35:P35)/Basics!$D$13,0)&lt;&gt;ROUNDDOWN(SUM($C$35:O35)/Basics!$D$13,0),$B40*(1-Basics!$D$14),0)</f>
        <v>0</v>
      </c>
      <c r="Q40" s="49">
        <f>IF(ROUNDDOWN(SUM($C35:Q35)/Basics!$D$13,0)&lt;&gt;ROUNDDOWN(SUM($C$35:P35)/Basics!$D$13,0),$B40*(1-Basics!$D$14),0)</f>
        <v>0</v>
      </c>
      <c r="R40" s="49">
        <f>IF(ROUNDDOWN(SUM($C35:R35)/Basics!$D$13,0)&lt;&gt;ROUNDDOWN(SUM($C$35:Q35)/Basics!$D$13,0),$B40*(1-Basics!$D$14),0)</f>
        <v>0</v>
      </c>
      <c r="S40" s="49">
        <f>IF(ROUNDDOWN(SUM($C35:S35)/Basics!$D$13,0)&lt;&gt;ROUNDDOWN(SUM($C$35:R35)/Basics!$D$13,0),$B40*(1-Basics!$D$14),0)</f>
        <v>0</v>
      </c>
      <c r="T40" s="49">
        <f>IF(ROUNDDOWN(SUM($C35:T35)/Basics!$D$13,0)&lt;&gt;ROUNDDOWN(SUM($C$35:S35)/Basics!$D$13,0),$B40*(1-Basics!$D$14),0)</f>
        <v>0</v>
      </c>
      <c r="U40" s="49">
        <f>IF(ROUNDDOWN(SUM($C35:U35)/Basics!$D$13,0)&lt;&gt;ROUNDDOWN(SUM($C$35:T35)/Basics!$D$13,0),$B40*(1-Basics!$D$14),0)</f>
        <v>0</v>
      </c>
      <c r="V40" s="50">
        <f>IF(ROUNDDOWN(SUM($C35:V35)/Basics!$D$13,0)&lt;&gt;ROUNDDOWN(SUM($C$35:U35)/Basics!$D$13,0),$B40*(1-Basics!$D$14),0)</f>
        <v>0</v>
      </c>
    </row>
    <row r="41" spans="1:23" s="51" customFormat="1" ht="13.5" hidden="1" outlineLevel="1" thickBot="1" x14ac:dyDescent="0.25">
      <c r="A41" s="52">
        <f>+Basics!T48</f>
        <v>5</v>
      </c>
      <c r="B41" s="53">
        <f>+B15</f>
        <v>40</v>
      </c>
      <c r="C41" s="48">
        <f>IF(C40&lt;&gt;0,($A41/60)*$B41,0)</f>
        <v>0</v>
      </c>
      <c r="D41" s="49">
        <f t="shared" ref="D41:V41" si="28">IF(D40&lt;&gt;0,($A41/60)*$B41,0)</f>
        <v>0</v>
      </c>
      <c r="E41" s="49">
        <f t="shared" si="28"/>
        <v>0</v>
      </c>
      <c r="F41" s="49">
        <f t="shared" si="28"/>
        <v>0</v>
      </c>
      <c r="G41" s="49">
        <f t="shared" si="28"/>
        <v>0</v>
      </c>
      <c r="H41" s="49">
        <f t="shared" si="28"/>
        <v>0</v>
      </c>
      <c r="I41" s="49">
        <f t="shared" si="28"/>
        <v>0</v>
      </c>
      <c r="J41" s="49">
        <f t="shared" si="28"/>
        <v>0</v>
      </c>
      <c r="K41" s="49">
        <f t="shared" si="28"/>
        <v>0</v>
      </c>
      <c r="L41" s="49">
        <f t="shared" si="28"/>
        <v>0</v>
      </c>
      <c r="M41" s="49">
        <f t="shared" si="28"/>
        <v>0</v>
      </c>
      <c r="N41" s="49">
        <f t="shared" si="28"/>
        <v>0</v>
      </c>
      <c r="O41" s="49">
        <f t="shared" si="28"/>
        <v>0</v>
      </c>
      <c r="P41" s="49">
        <f t="shared" si="28"/>
        <v>0</v>
      </c>
      <c r="Q41" s="49">
        <f t="shared" si="28"/>
        <v>0</v>
      </c>
      <c r="R41" s="49">
        <f t="shared" si="28"/>
        <v>0</v>
      </c>
      <c r="S41" s="49">
        <f t="shared" si="28"/>
        <v>0</v>
      </c>
      <c r="T41" s="49">
        <f t="shared" si="28"/>
        <v>0</v>
      </c>
      <c r="U41" s="49">
        <f t="shared" si="28"/>
        <v>0</v>
      </c>
      <c r="V41" s="50">
        <f t="shared" si="28"/>
        <v>0</v>
      </c>
    </row>
    <row r="42" spans="1:23" s="45" customFormat="1" collapsed="1" x14ac:dyDescent="0.2">
      <c r="A42" s="40" t="s">
        <v>10</v>
      </c>
      <c r="B42" s="54" t="str">
        <f>+A33</f>
        <v>LED</v>
      </c>
      <c r="C42" s="42">
        <f>SUM(C39:C41)</f>
        <v>4.032</v>
      </c>
      <c r="D42" s="43">
        <f t="shared" ref="D42:V42" si="29">SUM(D39:D40)</f>
        <v>4.8384</v>
      </c>
      <c r="E42" s="43">
        <f t="shared" si="29"/>
        <v>5.8060799999999997</v>
      </c>
      <c r="F42" s="43">
        <f t="shared" si="29"/>
        <v>6.9672959999999993</v>
      </c>
      <c r="G42" s="43">
        <f t="shared" si="29"/>
        <v>8.3607551999999981</v>
      </c>
      <c r="H42" s="43">
        <f t="shared" si="29"/>
        <v>10.032906239999999</v>
      </c>
      <c r="I42" s="43">
        <f t="shared" si="29"/>
        <v>12.039487487999997</v>
      </c>
      <c r="J42" s="43">
        <f t="shared" si="29"/>
        <v>14.447384985599998</v>
      </c>
      <c r="K42" s="43">
        <f t="shared" si="29"/>
        <v>17.336861982719999</v>
      </c>
      <c r="L42" s="43">
        <f t="shared" si="29"/>
        <v>20.804234379263995</v>
      </c>
      <c r="M42" s="43">
        <f t="shared" si="29"/>
        <v>24.96508125511679</v>
      </c>
      <c r="N42" s="43">
        <f t="shared" si="29"/>
        <v>29.958097506140152</v>
      </c>
      <c r="O42" s="43">
        <f>SUM(O39:O41)</f>
        <v>35.949717007368179</v>
      </c>
      <c r="P42" s="43">
        <f t="shared" si="29"/>
        <v>43.139660408841813</v>
      </c>
      <c r="Q42" s="43">
        <f t="shared" si="29"/>
        <v>51.767592490610177</v>
      </c>
      <c r="R42" s="43">
        <f t="shared" si="29"/>
        <v>62.121110988732212</v>
      </c>
      <c r="S42" s="43">
        <f t="shared" si="29"/>
        <v>74.545333186478643</v>
      </c>
      <c r="T42" s="43">
        <f t="shared" si="29"/>
        <v>89.454399823774366</v>
      </c>
      <c r="U42" s="43">
        <f t="shared" si="29"/>
        <v>107.34527978852924</v>
      </c>
      <c r="V42" s="44">
        <f t="shared" si="29"/>
        <v>128.81433574623509</v>
      </c>
    </row>
    <row r="43" spans="1:23" s="60" customFormat="1" ht="13.5" thickBot="1" x14ac:dyDescent="0.25">
      <c r="A43" s="55" t="s">
        <v>9</v>
      </c>
      <c r="B43" s="56" t="str">
        <f>+A33</f>
        <v>LED</v>
      </c>
      <c r="C43" s="57">
        <f>C42</f>
        <v>4.032</v>
      </c>
      <c r="D43" s="58">
        <f t="shared" ref="D43:V43" si="30">C43+D42</f>
        <v>8.8704000000000001</v>
      </c>
      <c r="E43" s="58">
        <f t="shared" si="30"/>
        <v>14.67648</v>
      </c>
      <c r="F43" s="58">
        <f t="shared" si="30"/>
        <v>21.643775999999999</v>
      </c>
      <c r="G43" s="58">
        <f t="shared" si="30"/>
        <v>30.004531199999995</v>
      </c>
      <c r="H43" s="58">
        <f t="shared" si="30"/>
        <v>40.037437439999991</v>
      </c>
      <c r="I43" s="58">
        <f t="shared" si="30"/>
        <v>52.07692492799999</v>
      </c>
      <c r="J43" s="58">
        <f t="shared" si="30"/>
        <v>66.524309913599993</v>
      </c>
      <c r="K43" s="58">
        <f t="shared" si="30"/>
        <v>83.861171896319988</v>
      </c>
      <c r="L43" s="58">
        <f t="shared" si="30"/>
        <v>104.66540627558399</v>
      </c>
      <c r="M43" s="58">
        <f t="shared" si="30"/>
        <v>129.63048753070078</v>
      </c>
      <c r="N43" s="58">
        <f t="shared" si="30"/>
        <v>159.58858503684093</v>
      </c>
      <c r="O43" s="58">
        <f t="shared" si="30"/>
        <v>195.5383020442091</v>
      </c>
      <c r="P43" s="58">
        <f t="shared" si="30"/>
        <v>238.67796245305092</v>
      </c>
      <c r="Q43" s="58">
        <f t="shared" si="30"/>
        <v>290.44555494366108</v>
      </c>
      <c r="R43" s="58">
        <f t="shared" si="30"/>
        <v>352.56666593239328</v>
      </c>
      <c r="S43" s="58">
        <f t="shared" si="30"/>
        <v>427.11199911887195</v>
      </c>
      <c r="T43" s="58">
        <f t="shared" si="30"/>
        <v>516.56639894264629</v>
      </c>
      <c r="U43" s="58">
        <f t="shared" si="30"/>
        <v>623.91167873117547</v>
      </c>
      <c r="V43" s="59">
        <f t="shared" si="30"/>
        <v>752.72601447741056</v>
      </c>
    </row>
  </sheetData>
  <sheetProtection password="8469" sheet="1" objects="1" scenarios="1" selectLockedCells="1" autoFilter="0"/>
  <conditionalFormatting sqref="C4:V4">
    <cfRule type="cellIs" dxfId="28" priority="32" stopIfTrue="1" operator="greaterThanOrEqual">
      <formula>0</formula>
    </cfRule>
    <cfRule type="cellIs" dxfId="27" priority="51" stopIfTrue="1" operator="lessThan">
      <formula>0</formula>
    </cfRule>
  </conditionalFormatting>
  <conditionalFormatting sqref="I54">
    <cfRule type="cellIs" dxfId="26" priority="53" stopIfTrue="1" operator="greaterThanOrEqual">
      <formula>0</formula>
    </cfRule>
  </conditionalFormatting>
  <conditionalFormatting sqref="C5:V5">
    <cfRule type="cellIs" dxfId="25" priority="29" stopIfTrue="1" operator="greaterThanOrEqual">
      <formula>0</formula>
    </cfRule>
    <cfRule type="cellIs" dxfId="24" priority="30" stopIfTrue="1" operator="lessThan">
      <formula>0</formula>
    </cfRule>
  </conditionalFormatting>
  <conditionalFormatting sqref="C41:G41 I41:L41 N41:Q41 S41:V41">
    <cfRule type="cellIs" dxfId="23" priority="24" stopIfTrue="1" operator="greaterThan">
      <formula>0</formula>
    </cfRule>
  </conditionalFormatting>
  <conditionalFormatting sqref="R41">
    <cfRule type="cellIs" dxfId="22" priority="21" stopIfTrue="1" operator="greaterThan">
      <formula>0</formula>
    </cfRule>
  </conditionalFormatting>
  <conditionalFormatting sqref="H41">
    <cfRule type="cellIs" dxfId="21" priority="23" stopIfTrue="1" operator="greaterThan">
      <formula>0</formula>
    </cfRule>
  </conditionalFormatting>
  <conditionalFormatting sqref="M41">
    <cfRule type="cellIs" dxfId="20" priority="22" stopIfTrue="1" operator="greaterThan">
      <formula>0</formula>
    </cfRule>
  </conditionalFormatting>
  <conditionalFormatting sqref="C40:G40 I40:L40 N40:Q40 S40:V40">
    <cfRule type="cellIs" dxfId="19" priority="20" stopIfTrue="1" operator="greaterThan">
      <formula>0</formula>
    </cfRule>
  </conditionalFormatting>
  <conditionalFormatting sqref="R40">
    <cfRule type="cellIs" dxfId="18" priority="17" stopIfTrue="1" operator="greaterThan">
      <formula>0</formula>
    </cfRule>
  </conditionalFormatting>
  <conditionalFormatting sqref="H40">
    <cfRule type="cellIs" dxfId="17" priority="19" stopIfTrue="1" operator="greaterThan">
      <formula>0</formula>
    </cfRule>
  </conditionalFormatting>
  <conditionalFormatting sqref="M40">
    <cfRule type="cellIs" dxfId="16" priority="18" stopIfTrue="1" operator="greaterThan">
      <formula>0</formula>
    </cfRule>
  </conditionalFormatting>
  <conditionalFormatting sqref="M26:M28">
    <cfRule type="cellIs" dxfId="15" priority="15" stopIfTrue="1" operator="greaterThan">
      <formula>0</formula>
    </cfRule>
  </conditionalFormatting>
  <conditionalFormatting sqref="C26:C28 J26:L28 N26:Q28 S26:V28">
    <cfRule type="cellIs" dxfId="14" priority="16" stopIfTrue="1" operator="greaterThan">
      <formula>0</formula>
    </cfRule>
  </conditionalFormatting>
  <conditionalFormatting sqref="H29">
    <cfRule type="cellIs" dxfId="13" priority="11" stopIfTrue="1" operator="greaterThan">
      <formula>0</formula>
    </cfRule>
  </conditionalFormatting>
  <conditionalFormatting sqref="R29">
    <cfRule type="cellIs" dxfId="12" priority="9" stopIfTrue="1" operator="greaterThan">
      <formula>0</formula>
    </cfRule>
  </conditionalFormatting>
  <conditionalFormatting sqref="R26:R28">
    <cfRule type="cellIs" dxfId="11" priority="14" stopIfTrue="1" operator="greaterThan">
      <formula>0</formula>
    </cfRule>
  </conditionalFormatting>
  <conditionalFormatting sqref="D26:I28">
    <cfRule type="cellIs" dxfId="10" priority="13" stopIfTrue="1" operator="greaterThan">
      <formula>0</formula>
    </cfRule>
  </conditionalFormatting>
  <conditionalFormatting sqref="C29:G29 I29:L29 N29:Q29 S29:V29">
    <cfRule type="cellIs" dxfId="9" priority="12" stopIfTrue="1" operator="greaterThan">
      <formula>0</formula>
    </cfRule>
  </conditionalFormatting>
  <conditionalFormatting sqref="M29">
    <cfRule type="cellIs" dxfId="8" priority="10" stopIfTrue="1" operator="greaterThan">
      <formula>0</formula>
    </cfRule>
  </conditionalFormatting>
  <conditionalFormatting sqref="H15">
    <cfRule type="cellIs" dxfId="7" priority="7" stopIfTrue="1" operator="greaterThan">
      <formula>0</formula>
    </cfRule>
  </conditionalFormatting>
  <conditionalFormatting sqref="D14:I14">
    <cfRule type="cellIs" dxfId="6" priority="1" stopIfTrue="1" operator="greaterThan">
      <formula>0</formula>
    </cfRule>
  </conditionalFormatting>
  <conditionalFormatting sqref="R14">
    <cfRule type="cellIs" dxfId="5" priority="2" stopIfTrue="1" operator="greaterThan">
      <formula>0</formula>
    </cfRule>
  </conditionalFormatting>
  <conditionalFormatting sqref="C15:G15 I15:L15 N15:Q15 S15:V15">
    <cfRule type="cellIs" dxfId="4" priority="8" stopIfTrue="1" operator="greaterThan">
      <formula>0</formula>
    </cfRule>
  </conditionalFormatting>
  <conditionalFormatting sqref="R15">
    <cfRule type="cellIs" dxfId="3" priority="5" stopIfTrue="1" operator="greaterThan">
      <formula>0</formula>
    </cfRule>
  </conditionalFormatting>
  <conditionalFormatting sqref="M15">
    <cfRule type="cellIs" dxfId="2" priority="6" stopIfTrue="1" operator="greaterThan">
      <formula>0</formula>
    </cfRule>
  </conditionalFormatting>
  <conditionalFormatting sqref="C14 J14:L14 N14:Q14 S14:V14">
    <cfRule type="cellIs" dxfId="1" priority="4" stopIfTrue="1" operator="greaterThan">
      <formula>0</formula>
    </cfRule>
  </conditionalFormatting>
  <conditionalFormatting sqref="M14">
    <cfRule type="cellIs" dxfId="0" priority="3" stopIfTrue="1" operator="greaterThan">
      <formula>0</formula>
    </cfRule>
  </conditionalFormatting>
  <printOptions horizontalCentered="1"/>
  <pageMargins left="0.39370078740157483" right="0.39370078740157483" top="0.78740157480314965" bottom="0.39370078740157483" header="0.19685039370078741" footer="0.19685039370078741"/>
  <pageSetup paperSize="9" scale="85" fitToHeight="0" orientation="landscape" horizontalDpi="300" verticalDpi="300" r:id="rId1"/>
  <headerFooter scaleWithDoc="0" alignWithMargins="0">
    <oddHeader>&amp;L&amp;G&amp;C&amp;"Arial,Fett"&amp;12&amp;U
Amortisationsrechner Leuchtstoffröhren T8/T5 vs. LED&amp;R&amp;8&amp;G</oddHeader>
    <oddFooter>&amp;L&amp;8© CHCT Facility excellence
&amp;6&amp;D, &amp;T&amp;Cwww.facility-excellence.de&amp;R&amp;8Seite &amp;P von &amp;N</oddFooter>
  </headerFooter>
  <rowBreaks count="1" manualBreakCount="1">
    <brk id="4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Basics</vt:lpstr>
      <vt:lpstr>Berechnung</vt:lpstr>
      <vt:lpstr>1500</vt:lpstr>
      <vt:lpstr>1200</vt:lpstr>
      <vt:lpstr>900</vt:lpstr>
      <vt:lpstr>600</vt:lpstr>
      <vt:lpstr>Basics!Druckbereich</vt:lpstr>
    </vt:vector>
  </TitlesOfParts>
  <Company>esw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U681</dc:creator>
  <cp:lastModifiedBy>Hans-Joachim Horn</cp:lastModifiedBy>
  <cp:lastPrinted>2015-08-27T18:09:17Z</cp:lastPrinted>
  <dcterms:created xsi:type="dcterms:W3CDTF">2011-12-05T10:43:23Z</dcterms:created>
  <dcterms:modified xsi:type="dcterms:W3CDTF">2015-08-28T07:13:03Z</dcterms:modified>
</cp:coreProperties>
</file>